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usiniak\Desktop\"/>
    </mc:Choice>
  </mc:AlternateContent>
  <bookViews>
    <workbookView xWindow="0" yWindow="0" windowWidth="28800" windowHeight="12300" firstSheet="2" activeTab="2"/>
  </bookViews>
  <sheets>
    <sheet name="budżet podsumowanie" sheetId="1" r:id="rId1"/>
    <sheet name="Cel szczegółowy nr 2" sheetId="3" r:id="rId2"/>
    <sheet name="Szczegółowy opis" sheetId="8" r:id="rId3"/>
    <sheet name="Arkusz1" sheetId="9" r:id="rId4"/>
    <sheet name="budżet cel szczegółowy 3" sheetId="2" state="hidden" r:id="rId5"/>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8" l="1"/>
  <c r="B25" i="8" s="1"/>
  <c r="B16" i="8"/>
  <c r="B17" i="8" s="1"/>
  <c r="B18" i="8" s="1"/>
  <c r="B19" i="8" s="1"/>
  <c r="B4" i="8"/>
  <c r="B5" i="8" s="1"/>
  <c r="B6" i="8" s="1"/>
  <c r="B7" i="8" s="1"/>
  <c r="B8" i="8" s="1"/>
  <c r="B9" i="8" s="1"/>
  <c r="B10" i="8" s="1"/>
  <c r="B11" i="8" s="1"/>
  <c r="B12" i="8" s="1"/>
  <c r="B13" i="8" s="1"/>
  <c r="B26" i="8" l="1"/>
  <c r="B27" i="8" s="1"/>
  <c r="B28" i="8" s="1"/>
  <c r="F54" i="3"/>
  <c r="F53" i="3"/>
  <c r="F26" i="3"/>
  <c r="F265" i="3"/>
  <c r="F139" i="3"/>
  <c r="F98" i="3"/>
  <c r="F153" i="3"/>
  <c r="F152" i="3"/>
  <c r="F151" i="3"/>
  <c r="D150" i="3"/>
  <c r="F150" i="3" s="1"/>
  <c r="F149" i="3"/>
  <c r="D148" i="3"/>
  <c r="F148" i="3" s="1"/>
  <c r="F276" i="3"/>
  <c r="F243" i="3"/>
  <c r="F190" i="3"/>
  <c r="F59" i="3"/>
  <c r="F6" i="3"/>
  <c r="F7" i="3"/>
  <c r="F8" i="3"/>
  <c r="F9" i="3"/>
  <c r="F10" i="3"/>
  <c r="F11" i="3"/>
  <c r="F12" i="3"/>
  <c r="F13" i="3"/>
  <c r="F14" i="3"/>
  <c r="F15" i="3"/>
  <c r="F16" i="3"/>
  <c r="F17" i="3"/>
  <c r="F18" i="3"/>
  <c r="F19" i="3"/>
  <c r="F20" i="3"/>
  <c r="F21" i="3"/>
  <c r="F22" i="3"/>
  <c r="F23" i="3"/>
  <c r="F24" i="3"/>
  <c r="F25" i="3"/>
  <c r="F27" i="3"/>
  <c r="F28" i="3"/>
  <c r="F29" i="3"/>
  <c r="F30" i="3"/>
  <c r="F31" i="3"/>
  <c r="F32" i="3"/>
  <c r="F33" i="3"/>
  <c r="F34" i="3"/>
  <c r="F35" i="3"/>
  <c r="E36" i="3"/>
  <c r="F36" i="3" s="1"/>
  <c r="E37" i="3"/>
  <c r="F37" i="3" s="1"/>
  <c r="E38" i="3"/>
  <c r="F38" i="3" s="1"/>
  <c r="F39" i="3"/>
  <c r="E40" i="3"/>
  <c r="F40" i="3" s="1"/>
  <c r="F41" i="3"/>
  <c r="E42" i="3"/>
  <c r="F42" i="3" s="1"/>
  <c r="F43" i="3"/>
  <c r="F44" i="3"/>
  <c r="F45" i="3"/>
  <c r="F46" i="3"/>
  <c r="D47" i="3"/>
  <c r="F47" i="3" s="1"/>
  <c r="D48" i="3"/>
  <c r="F48" i="3" s="1"/>
  <c r="F49" i="3"/>
  <c r="F50" i="3"/>
  <c r="F51" i="3"/>
  <c r="F52" i="3"/>
  <c r="F55" i="3"/>
  <c r="F56" i="3"/>
  <c r="F57" i="3"/>
  <c r="F58" i="3"/>
  <c r="F60" i="3"/>
  <c r="F61" i="3"/>
  <c r="F62" i="3"/>
  <c r="F63" i="3"/>
  <c r="F64" i="3"/>
  <c r="F65" i="3"/>
  <c r="F66" i="3"/>
  <c r="F67" i="3"/>
  <c r="F68" i="3"/>
  <c r="F69" i="3"/>
  <c r="F70" i="3"/>
  <c r="F71" i="3"/>
  <c r="F72" i="3"/>
  <c r="F73" i="3"/>
  <c r="F74" i="3"/>
  <c r="F75" i="3"/>
  <c r="D76" i="3"/>
  <c r="F76" i="3"/>
  <c r="F77" i="3"/>
  <c r="F78" i="3"/>
  <c r="F79" i="3"/>
  <c r="F80" i="3"/>
  <c r="F81" i="3"/>
  <c r="F82" i="3"/>
  <c r="F84" i="3"/>
  <c r="F85" i="3"/>
  <c r="F86" i="3"/>
  <c r="D87" i="3"/>
  <c r="F87" i="3" s="1"/>
  <c r="F88" i="3"/>
  <c r="F89" i="3"/>
  <c r="F90" i="3"/>
  <c r="F91" i="3"/>
  <c r="F92" i="3"/>
  <c r="F93" i="3"/>
  <c r="F94" i="3"/>
  <c r="F95" i="3"/>
  <c r="D96" i="3"/>
  <c r="F96" i="3" s="1"/>
  <c r="F97"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1" i="3"/>
  <c r="F132" i="3"/>
  <c r="F133" i="3"/>
  <c r="F134" i="3"/>
  <c r="F135" i="3"/>
  <c r="F136" i="3"/>
  <c r="F137" i="3"/>
  <c r="F225" i="3"/>
  <c r="F138" i="3"/>
  <c r="F140" i="3"/>
  <c r="F142" i="3"/>
  <c r="F143" i="3"/>
  <c r="F144" i="3"/>
  <c r="F145" i="3"/>
  <c r="F146" i="3"/>
  <c r="D147" i="3"/>
  <c r="F147" i="3" s="1"/>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E197" i="3"/>
  <c r="F197" i="3"/>
  <c r="E198" i="3"/>
  <c r="F198" i="3" s="1"/>
  <c r="E199" i="3"/>
  <c r="F199" i="3" s="1"/>
  <c r="F200" i="3"/>
  <c r="F201" i="3"/>
  <c r="D202" i="3"/>
  <c r="E202" i="3"/>
  <c r="D203" i="3"/>
  <c r="F203" i="3" s="1"/>
  <c r="D204" i="3"/>
  <c r="F204" i="3" s="1"/>
  <c r="F205" i="3"/>
  <c r="F206" i="3"/>
  <c r="F207" i="3"/>
  <c r="F208" i="3"/>
  <c r="F209" i="3"/>
  <c r="F210" i="3"/>
  <c r="D211" i="3"/>
  <c r="F211" i="3" s="1"/>
  <c r="F212" i="3"/>
  <c r="F213" i="3"/>
  <c r="F214" i="3"/>
  <c r="F215" i="3"/>
  <c r="F216" i="3"/>
  <c r="F217" i="3"/>
  <c r="F218" i="3"/>
  <c r="F219" i="3"/>
  <c r="F220" i="3"/>
  <c r="F258" i="3"/>
  <c r="F259" i="3"/>
  <c r="F260" i="3"/>
  <c r="F261" i="3"/>
  <c r="F262" i="3"/>
  <c r="F263" i="3"/>
  <c r="F264" i="3"/>
  <c r="F221" i="3"/>
  <c r="F222" i="3"/>
  <c r="F223" i="3"/>
  <c r="F224" i="3"/>
  <c r="F226" i="3"/>
  <c r="F227" i="3"/>
  <c r="F228" i="3"/>
  <c r="F229" i="3"/>
  <c r="F230" i="3"/>
  <c r="F231" i="3"/>
  <c r="F232" i="3"/>
  <c r="F233" i="3"/>
  <c r="F234" i="3"/>
  <c r="F235" i="3"/>
  <c r="F236" i="3"/>
  <c r="F237" i="3"/>
  <c r="F239" i="3"/>
  <c r="F240" i="3"/>
  <c r="F241" i="3"/>
  <c r="F242" i="3"/>
  <c r="F244" i="3"/>
  <c r="F245" i="3"/>
  <c r="F246" i="3"/>
  <c r="F247" i="3"/>
  <c r="F248" i="3"/>
  <c r="F249" i="3"/>
  <c r="E249" i="3" s="1"/>
  <c r="F250" i="3"/>
  <c r="E250" i="3" s="1"/>
  <c r="F251" i="3"/>
  <c r="F252" i="3"/>
  <c r="F253" i="3"/>
  <c r="F254" i="3"/>
  <c r="F255" i="3"/>
  <c r="F256" i="3"/>
  <c r="F257" i="3"/>
  <c r="F266" i="3"/>
  <c r="F267" i="3"/>
  <c r="F268" i="3"/>
  <c r="F269" i="3"/>
  <c r="F270" i="3"/>
  <c r="F271" i="3"/>
  <c r="F191" i="3"/>
  <c r="F192" i="3"/>
  <c r="F193" i="3"/>
  <c r="F194" i="3"/>
  <c r="F195" i="3"/>
  <c r="F182" i="3"/>
  <c r="F183" i="3"/>
  <c r="F184" i="3"/>
  <c r="F185" i="3"/>
  <c r="F186" i="3"/>
  <c r="F272" i="3"/>
  <c r="F187" i="3"/>
  <c r="F273" i="3"/>
  <c r="F274" i="3"/>
  <c r="F275" i="3"/>
  <c r="F188" i="3"/>
  <c r="F189" i="3"/>
  <c r="F278" i="3"/>
  <c r="F279" i="3"/>
  <c r="F280" i="3"/>
  <c r="F281" i="3"/>
  <c r="C19" i="1"/>
  <c r="C17" i="1"/>
  <c r="F283" i="3"/>
  <c r="F282" i="3" s="1"/>
  <c r="F202" i="3" l="1"/>
  <c r="F196" i="3" s="1"/>
  <c r="F289" i="3" s="1"/>
  <c r="F238" i="3"/>
  <c r="C11" i="1" s="1"/>
  <c r="F130" i="3"/>
  <c r="C8" i="1" s="1"/>
  <c r="F99" i="3"/>
  <c r="C7" i="1" s="1"/>
  <c r="F277" i="3"/>
  <c r="C12" i="1" s="1"/>
  <c r="F83" i="3"/>
  <c r="C6" i="1" s="1"/>
  <c r="F141" i="3"/>
  <c r="C9" i="1" s="1"/>
  <c r="F5" i="3"/>
  <c r="C5" i="1" s="1"/>
  <c r="F4" i="3" l="1"/>
  <c r="F284" i="3" s="1"/>
  <c r="F285" i="3" s="1"/>
  <c r="C10" i="1"/>
  <c r="C4" i="1" s="1"/>
  <c r="C14" i="1" s="1"/>
  <c r="C20" i="1" s="1"/>
  <c r="C22" i="1" s="1"/>
</calcChain>
</file>

<file path=xl/comments1.xml><?xml version="1.0" encoding="utf-8"?>
<comments xmlns="http://schemas.openxmlformats.org/spreadsheetml/2006/main">
  <authors>
    <author>ptyszko</author>
  </authors>
  <commentList>
    <comment ref="C18" authorId="0" shapeId="0">
      <text>
        <r>
          <rPr>
            <b/>
            <sz val="9"/>
            <color indexed="81"/>
            <rFont val="Tahoma"/>
            <family val="2"/>
            <charset val="238"/>
          </rPr>
          <t>ptyszko:</t>
        </r>
        <r>
          <rPr>
            <sz val="9"/>
            <color indexed="81"/>
            <rFont val="Tahoma"/>
            <family val="2"/>
            <charset val="238"/>
          </rPr>
          <t xml:space="preserve">
Należy pomnożyć kwotę budżetu ogółem przez % dofinansowania ze środków funduszu</t>
        </r>
      </text>
    </comment>
    <comment ref="C20" authorId="0" shapeId="0">
      <text>
        <r>
          <rPr>
            <b/>
            <sz val="9"/>
            <color indexed="81"/>
            <rFont val="Tahoma"/>
            <family val="2"/>
            <charset val="238"/>
          </rPr>
          <t>ptyszko:</t>
        </r>
        <r>
          <rPr>
            <sz val="9"/>
            <color indexed="81"/>
            <rFont val="Tahoma"/>
            <family val="2"/>
            <charset val="238"/>
          </rPr>
          <t xml:space="preserve">
Należy pomnożyć kwotę budżetu ogółem przez % dofinansowania ze środków funduszu</t>
        </r>
      </text>
    </comment>
    <comment ref="C22" authorId="0" shapeId="0">
      <text>
        <r>
          <rPr>
            <b/>
            <sz val="9"/>
            <color indexed="81"/>
            <rFont val="Tahoma"/>
            <family val="2"/>
            <charset val="238"/>
          </rPr>
          <t>ptyszko:</t>
        </r>
        <r>
          <rPr>
            <sz val="9"/>
            <color indexed="81"/>
            <rFont val="Tahoma"/>
            <family val="2"/>
            <charset val="238"/>
          </rPr>
          <t xml:space="preserve">
Kwota budżetu ogółem oraz finansowania ogółem zawsze powinny być równe</t>
        </r>
      </text>
    </comment>
  </commentList>
</comments>
</file>

<file path=xl/sharedStrings.xml><?xml version="1.0" encoding="utf-8"?>
<sst xmlns="http://schemas.openxmlformats.org/spreadsheetml/2006/main" count="1054" uniqueCount="753">
  <si>
    <t>Tłumaczenie strony internetowej na 3 języki (rosyjski, ukraiński, angieski) MUW</t>
  </si>
  <si>
    <t>Tłumaczenie dokonywanych na stronie internetowej aktualizacji na 3 języki (rosyjski, ukraiński, angielski) MUW</t>
  </si>
  <si>
    <t>Tłumaczenie ulotki informacyjnej o dzialaniach w ramach projektu (rosyjski, ukraiński, angielski) MUW</t>
  </si>
  <si>
    <t>Druk ulotek informujących o działaniach wszystkich Patnerów w projekcie</t>
  </si>
  <si>
    <t>Organizacja 3 turnusów integracyjnych dla 100 dzieci polskich i dzieci OPT (pobyt+wyżywienie 4 posiłki+atrakcje, ubezpieczenie+opieka) (Element 4/dz.13)</t>
  </si>
  <si>
    <t>Transport turnus integracyjny 6*kurs*śr 3500,00 zł (Element 4/dz.13)</t>
  </si>
  <si>
    <t>Doradca - punkt informacyjny MUW, PFM (Element 3/dz.1a) (9 godzin miesięcznie)</t>
  </si>
  <si>
    <t>Produkcja i zakup elementów graficznych do autorskich materiałów szkoleniowych i informacyjnych, FDS (Element 4/dz.8)</t>
  </si>
  <si>
    <t>Eksperci prowadzący spotkania informacyjne dla migranckich rodziców, PFM (Element 4, działanie 11)</t>
  </si>
  <si>
    <t>Wsparcie integracji cudzoziemców na Mazowszu</t>
  </si>
  <si>
    <t>E35</t>
  </si>
  <si>
    <t>E36</t>
  </si>
  <si>
    <t>E37</t>
  </si>
  <si>
    <t>E38</t>
  </si>
  <si>
    <t>E39</t>
  </si>
  <si>
    <t>E40</t>
  </si>
  <si>
    <t>Laptop wraz z oprogramowaniem i urządzeniami peryferyjnym dla koordynatorów ds. obsługi punktów informacyjno-doradczych w delegaturach MUW (Element 3, dz. 1a/1b)</t>
  </si>
  <si>
    <t>Metodyk kursów języków obcych, FLM (Element 1/dz.1) (1/2 etatu)</t>
  </si>
  <si>
    <t>Koordynator kursów języków obcych, FLM (Element 1/dz.1) (3/4 etatu)</t>
  </si>
  <si>
    <t>Metodyk kursów języka polskiego, FLM (Element 4, dz. 2a, 3, 4 i 5) (pełen etat)</t>
  </si>
  <si>
    <t>Metodyk warsztatów i szkoleń dla nauczycieli i asystentów, FLM (Element 4, dz. 6 i 7) (1/2 etatu)</t>
  </si>
  <si>
    <t>Trener obsługi klienta, FLM (Element 1/dz.2a)</t>
  </si>
  <si>
    <t>drobne remonty w siedzibie Polskiego Forum Migracyjnego</t>
  </si>
  <si>
    <t>Metodolog i koordynator kursów języka polskiego FDS (Element 4/dz.2b) (20 godzin tygodniowo)</t>
  </si>
  <si>
    <t>Trener prowadzący lekcje międzykulturowe dla dzieci, PFM (Element 4, działanie10B)</t>
  </si>
  <si>
    <t>90 min</t>
  </si>
  <si>
    <t>A76</t>
  </si>
  <si>
    <t>A77</t>
  </si>
  <si>
    <t>Koordynator ds. szkoleń FDS (Element 1/dz.3, Element 5/dz.1) (30 godzin tygodniowo)</t>
  </si>
  <si>
    <t>Specjalista ds. PR i promocji FDS (wszystkie działania z udziałem beneficjentów) (20 godzin tygodniowo)</t>
  </si>
  <si>
    <t>Asystent ds. obsługi beneficjentów FDS (wszystkie działania z udziałem beneficjentów) (30 godzin tygodniowo)</t>
  </si>
  <si>
    <t>Asystenci międzykulturowi (6 cudzoziemców) FDS (Element 4/dz.8) (20 godzin tygodniowo)</t>
  </si>
  <si>
    <t>Prawnik - 4h w delegaturach dwa razy w miesiącu, 26h tygodniowo w  3 punktach konsultacyjnych na terenie Warszawy,łącznie 112h w miesiącu stawka godzinowa 120zł (Element 3/dz.1b, Element 5/dz.2)</t>
  </si>
  <si>
    <t>Specjalista ds. rekrutacji  i promocji, PFM (wszystkie działania z udziałem beneficjentów) (24 godziny tygodniowo)</t>
  </si>
  <si>
    <t>Autor lokalnych informatorów dla cudzoziemców, PFM (Element 2/dz.2) (umowa o dzieło)</t>
  </si>
  <si>
    <t>Doradca integracyjny w punkcie informacyjno-doradczym, PFM (Element 3/dz.1a) (26 godzin tygodniowo)</t>
  </si>
  <si>
    <t>Prawnik, PFM (Element 3/dz.1a) (16 godzin tygodniowo)</t>
  </si>
  <si>
    <t>Specjalista ds. obsługi beneficjentów (punkty informacyjno-doradcze), PFM (Element 3/dz.1a) (20 godzin tygodniowo)</t>
  </si>
  <si>
    <t>Asystent międzykulturowy w szkole, PFM (Element 4/dz.9) - 3 osoby (24 godziny dydaktyczne tygodniowo)</t>
  </si>
  <si>
    <t>Specjalista-koordynator zajęć wyrównawczych dla dzieci cudzoziemskich, PFM (Element 4/dz.10A) (20 godzin tygodniowo)</t>
  </si>
  <si>
    <t>Artykuły dla mam migrantek</t>
  </si>
  <si>
    <t>Artykuły dla dzieci przedszkolnych i szkolnych (j. polski i wyrównawcze) MUW</t>
  </si>
  <si>
    <t>Artykuły dla dzieci biorących udział w lekcjach międzykulturowych MUW</t>
  </si>
  <si>
    <t xml:space="preserve">Artykuły dla dzieci z zespołu "Masovia Inter Dance Folk"  </t>
  </si>
  <si>
    <t>Artykuły dla młodzieży z grup wsparcia MUW</t>
  </si>
  <si>
    <t>Przygotowanie graficzne ulotki i plakatu informujących o działaniach wszystkich Partnerów w projekcie MUW</t>
  </si>
  <si>
    <t>Druk plakatów informujących o działaniach wszystkich Partnerów w projekcie</t>
  </si>
  <si>
    <t>Artykuły w punktach informacyjno-doradczych (słodycze) z logo projektu MUW</t>
  </si>
  <si>
    <t>Artykuły na szkolenia antystresowe MUW</t>
  </si>
  <si>
    <t>E41</t>
  </si>
  <si>
    <t>E42</t>
  </si>
  <si>
    <t>E43</t>
  </si>
  <si>
    <t>E44</t>
  </si>
  <si>
    <t>E45</t>
  </si>
  <si>
    <t>E46</t>
  </si>
  <si>
    <t>E47</t>
  </si>
  <si>
    <t>E48</t>
  </si>
  <si>
    <t>E49</t>
  </si>
  <si>
    <t>E50</t>
  </si>
  <si>
    <t>E51</t>
  </si>
  <si>
    <t>E52</t>
  </si>
  <si>
    <t>E53</t>
  </si>
  <si>
    <t>E54</t>
  </si>
  <si>
    <t>Teczki  z logo projektu MUW</t>
  </si>
  <si>
    <t>Materiały promocyjne punktu informacyjno-doradczego, przygotowanie, projekt graficzny, skład i druk, PFM (Element 3, dz.1a)</t>
  </si>
  <si>
    <t>Koszty najmu i użytkowania biura - punkt informacyjno-doradczy oraz przestrzeń wykorzystywana przez doradców i na szkolenia i sesje FDS (Element 3/dz.1b, Element 5/dz.1, Element 5/dz.2)</t>
  </si>
  <si>
    <t>Doradca zawodowy - 4h w delegaturach dwa razy w miesiącu, 26h tygodniowo w  3 punktach konsultacyjnych na terenie Warszawy,łącznie 112h w miesiącu stawka godzinowa 65zł (Element 3/dz.1b, Element 5/dz.2)</t>
  </si>
  <si>
    <t>Transport - zwrot kosztów dojazdów trenera na kurs zajęć tanecznych śr. kursów/biletów pkp 105 dni *2 kursy *35,00 (Element 4/dz.14)</t>
  </si>
  <si>
    <t>Środki higieniczne śr. 3000 kompletów*śr. 40,00zł (Element 3/ dz.1c)</t>
  </si>
  <si>
    <t>Odzież śr. 150 kompletów* śr. 85,00 zł (Element 3/ dz.1c)</t>
  </si>
  <si>
    <t>Leki, drobne zabiegi medyczne śr. 900 szt.* śr.100,00 zł (Element 3/ dz.1c)</t>
  </si>
  <si>
    <t>Drobny Sprzęt treningowy niezbędny do prowadzenia kursów tańca MIDF (taśmy, opaski, chusty, obuwie treningowe itp.) 30 szt. * śr. 100,00 zł (Element 4/ dz.14)</t>
  </si>
  <si>
    <t>Materiały dla uczestników- toner i papier ksero do wydruku materiałów informacyjnych dla uczestników projektu 2 punkty * 35 m-cy* 260,00 zł/m-c (Element 3/ dz.1c)</t>
  </si>
  <si>
    <t>Usługa cateringowa  poczęstunek na spotkanie Rady ds. Modelu Integracji Migrantów śr. 14os* 12 spotkań (10 członków rady+ Specjalista ds. opracowania publikacji oraz Rady ds. Modelu Integracji Migrantów)  (Element 1/ dz.4b)</t>
  </si>
  <si>
    <t>Usługa cateringowa na spotkania wielokulturowe z elementami pokazów tańca śr. 100 os.*3 spotkania*35 zł</t>
  </si>
  <si>
    <t>G38</t>
  </si>
  <si>
    <t>Usługi ogólne i koszty eksploatacji - punkt informacyjno-doradczy oraz przestrzeń wykorzystywana przez doradców i na szkolenia i sesje FDS (Element 3/dz.1b, Element 5/dz.1, Element 5/dz.2)</t>
  </si>
  <si>
    <t>B15</t>
  </si>
  <si>
    <t xml:space="preserve">Stworzenia podstrony z formularzami zapisowymi, PFM </t>
  </si>
  <si>
    <t>sztuk</t>
  </si>
  <si>
    <t>kilogram</t>
  </si>
  <si>
    <t>Tłumaczenie plakatu informującego o działaniach w ramach projeku (rosyjski, ukraiński, angielski) MUW</t>
  </si>
  <si>
    <t xml:space="preserve">usługa </t>
  </si>
  <si>
    <t>Pojemniki na artykuły promocyjne w punktach informacyjno doradczych</t>
  </si>
  <si>
    <t>G37</t>
  </si>
  <si>
    <t>osobodoba</t>
  </si>
  <si>
    <t>Tłumaczenie broszury "Informator dla migrantek spodziewających się dziecka w Polsce" na język ukraiński, PFM (Element 4, działanie 11)</t>
  </si>
  <si>
    <t>druk broszury "Jesteśmy rodzicami w Polsce" (języki rosyjski, ukraiński); PFM (Element 4, działanie 11)</t>
  </si>
  <si>
    <t>Konsulacje poszkoleniowe ABC Przedsiębiorczości 60 uczestników po 6 godzin na osobę FDS (Element 5/dz.1)</t>
  </si>
  <si>
    <t>Pendrive'y ABC Przedsiębiorczości FDS (Element 5/dz.1)</t>
  </si>
  <si>
    <t>Prowadzenie spotkań z polską kinematografią 4 spotkania po 4 godz. na rok, FLM (Element 4, dz. 2a)</t>
  </si>
  <si>
    <t>Certyfikaty lub zaświadczenie na zakończenie + teczka, FLM (Element 4, dz. 1, 2a, 3, 4, 5, 6 i 7 i Element 1, dz. 1)</t>
  </si>
  <si>
    <t xml:space="preserve">Specjalista ds. promocji MUW </t>
  </si>
  <si>
    <t>Komputer przenośny wraz z oprogramowaniem i urządzeniami peryferyjnymi, do punktów informacyjno-doradczych, Caritas Polska (Element 3/ dz. 1c)</t>
  </si>
  <si>
    <t>Trener szkoleń międzykulturowych (2 osoby), PFM (Element 1/dz.2b, Element 1/dz.3a)</t>
  </si>
  <si>
    <t>Honorarium cudzoziemca-gościa na szkolenia międzykulturowe PFM (Element 1/dz.2b)</t>
  </si>
  <si>
    <t>Trener - zarządzanie stresem, PFM (Element 1/dz.3a)</t>
  </si>
  <si>
    <t>Ekspert-superwizor, PFM (Element 1/dz.3a)</t>
  </si>
  <si>
    <t>Ekspert-spotkania informacyjne dla cudzoziemców, PFM (Element 3/dz.1a)</t>
  </si>
  <si>
    <t>Doradca zawodowy, dyżur 7 godzin w tygodniu w punkcie informacyjno-doradczym, PFM (Element 3/dz.1a)</t>
  </si>
  <si>
    <t>Psycholog, dyżur 5 godzin w tygodniu w punkcie informacyjno-doradczym, PFM (Element 3/dz.1a)</t>
  </si>
  <si>
    <t>Doradca ds. Samozatrudnienia, dyżur 5 godzin tygodniowo w punkcie informacyjno-doradczym, PFM (Element 3/dz.1a)</t>
  </si>
  <si>
    <t>Doradca ds. finansowo-księgowych, dyżur 5 godzin tygodniowo w punkcie informacyjno-doradczym, PFM (Element 3/dz.1a)</t>
  </si>
  <si>
    <t>Psycholog FDS - 20h miesięcznie (Element 3/dz.1b, Element 5/dz.2)</t>
  </si>
  <si>
    <t>Nauczyciel języka polskiego FDS, kurs 60 godzinny (Element 4/dz.2b)</t>
  </si>
  <si>
    <t>Koordynator kursów języka polskiego, FLM (Element 4, dz. 2a, 3, 4 i 5)</t>
  </si>
  <si>
    <t>Prowadzenie zajęć z języka polskiego ogólnego, specjalistycznego i przygotowanie do egzaminu  FLM (Element 4, dz. 2a, 3, 4 i 5)</t>
  </si>
  <si>
    <t>Prowadzenie wykładów z wiedzy o kulturze Polski 6 spotkań po 3 godz., FLM (Element 4, dz. 2a)</t>
  </si>
  <si>
    <t>Konsultant kulturowy (umowa o pracę 1 etat) (Element 3/ dz.1c)</t>
  </si>
  <si>
    <t>Specjalista ds. opracowania publikacji. Przewodniczący Rady ds. Modelu Integracji Migrantów (umowa o pracę 1/3 etatu/telepraca) (Element 1/ dz. 4b i 4c)</t>
  </si>
  <si>
    <t>Ekspert międzynarodowy ds. wdrażania modeli integracyjnych dla OPT- umowa zlecenie 15 godz. (Element 1/ dz. 4b i 4c)</t>
  </si>
  <si>
    <t>Członek zespołu Rady ds. Modelu Integracji Migrantów dla Województwa Mazowieckiego (udział w 12 spotkaniach * 3h*10 os.*100 zł) (Element 1/ dz. 4b)</t>
  </si>
  <si>
    <t>Choregoraf ds. tanecznych zajęć międzykulturowych w ramach Zespołu Masovian Inter Dance Folk (umowa zlecenie 1 osoba*śr. 205 h*305,00 zł ) (Element 4/ dz.14)</t>
  </si>
  <si>
    <t>Recenzent publikacji - umowa zlecenie 1 osoba* 15 godz. (Element 1/dz.4c)</t>
  </si>
  <si>
    <t>Koordynator merytoryczny MUW  (Element 1, dz. 4a i 4c)</t>
  </si>
  <si>
    <t>Dieta dla pracowników  FDS (Element 3/dz.1b, Element 5/dz.2)</t>
  </si>
  <si>
    <t>Podróż dla zespołu (ryczałt) FDS (Element 3/dz.1b, Element 5/dz.2)</t>
  </si>
  <si>
    <t>Podróż dla zespołu projektu i cudzoziemców na wydarzenia w innych miastach Polski (ryczałt) FDS (Element 3/dz.1b, Element 5/dz.2, Element 5/dz.3)</t>
  </si>
  <si>
    <t>Transport trenerów - szolenia miedzykulturowe, PFM (Element 1, Dz.2b)</t>
  </si>
  <si>
    <t>Transport i koszty delegacji specjalistów - obsługa punktów informacyjno-doradczych w miastach delegatur, PFM (Element 3, dz.1a)</t>
  </si>
  <si>
    <t>Transport koordynatorów kursów na wizytacje, FLM (Element 4, dz. 1, 2a, 3, 4, 5, 6 i 7 i Element 1, dz. 1)</t>
  </si>
  <si>
    <t>Transport metodyków na hospitacje, FLM (Element 4, dz. 1, 2a, 3, 4, 5, 6 i 7 i Element 1, dz. 1)</t>
  </si>
  <si>
    <t>Delegacje/ zwrot kosztów dojazdu - ryczałt ( 18 dyżurów delegatury  Punktu I-D w Grójcu *125km*0,8358 zł) (Element 3/dz.1c)</t>
  </si>
  <si>
    <t>Zwrot za transport członków Rady ds. Modelu Integracji Migrantów dla Województwa Mazowieckiego  śr. 5 osób spoza Warszawy* 12 spotkań  (Element1/ dz.4b)</t>
  </si>
  <si>
    <t>Laptopy na potrzeby kursów językowych i punktu informacyjno-doradczego (zestaw z urządzeniami peryferyjnymi) FDS (Element 3/dz.1b, Element 4/dz.8, element 4/dz.2b)</t>
  </si>
  <si>
    <t>Oprogramowanie komputerowe do laptopów, materiałów językowych i punktów doradczych - licencje na 3 lata (Element 3/dz.1b, Element 4/dz.8, element 4/dz.2b)</t>
  </si>
  <si>
    <t>Urządzenie wielofunkcyjne do kursów językowych i punktów informacyjno-doradczych   (Element 3/dz.1b, Element 4/dz.8, element 4/dz.2b)</t>
  </si>
  <si>
    <t>Drukarka do dodatowych punktów informacyjno- doradczych FDS  (Element 3/dz.1b, Element 4/dz.8, element 4/dz.2b)</t>
  </si>
  <si>
    <t>Szafa na dokumenty do kursów językowych i punktów informacyjno-doradczych FDS (Element 3/dz.1b, Element 4/dz.8, element 4/dz.2b)</t>
  </si>
  <si>
    <t>Biurko z krzesłem do kursów językowych i punktów informacyjno-doradczych FDS  (Element 3/dz.1b, Element 4/dz.8, element 4/dz.2b)</t>
  </si>
  <si>
    <t>Zakup komputera stacjonarnego wraz z oprogramowaniem i urządeniami peryferyjnymi, PFM (Element 3. dz.1a oraz Element 4, dz.10)</t>
  </si>
  <si>
    <t>Zakup komputera przenośnego wraz z oprogramowaniem i urządzeniami peryferyjnymi, FLM (Element 4, dz. 1, 2a, 3, 4, 5, 6 i 7 i Element 1, dz. 1)</t>
  </si>
  <si>
    <t>Zakup tablicy multimedialnej, FLM (Element 4, dz. 2a, 3, 4, 5 i Element 1, dz. 1)</t>
  </si>
  <si>
    <t>Zakup rzutnika multimedialnego, FLM (Element 4, dz. 2a, 3, 4, 5 i Element 1, dz. 1)</t>
  </si>
  <si>
    <t>Zakup krzeseł, FLM (Element 4, dz. 2a, 3, 4, 5, 6 i 7 i Element 1, dz. 1)</t>
  </si>
  <si>
    <t>Uchwyt do rzutnika, FLM (Element 4, dz. 2a, 3, 4, 5 i Element 1, dz. 1)</t>
  </si>
  <si>
    <t>Tablica flipchart, FLM (Element 4, dz. 1, 2a, 3, 4, 5, 6 i 7 i Element 1, dz. 1</t>
  </si>
  <si>
    <t>Roczne licencje Office dla personelu bezpośrednio pracującego z beneficjentami, FLM (5 stanowisk komputerowych x 3 lata), (Element 4, dz. 1, 2a, 3, 4, 5, 6 i 7, Element 1, dz. 1)</t>
  </si>
  <si>
    <t>Sprzęt do nagłośnienia + 2 mikrofony na potrzeby prowadzenia Zespołi Masovian Inter Dance Folk (MIDF) (Element4/ dz.14)</t>
  </si>
  <si>
    <t>Szafa pancerna, Caritas Polska (Element 3 /dz.1c)</t>
  </si>
  <si>
    <t>Urządzenie wielofunkcyjne (drukarka, ksero, fax, skaner) 2 szt.*ok. 3500,00 zł (Element 3/ dz.1c)</t>
  </si>
  <si>
    <t>Sprzątanie pomieszczeń punktów informacyjno-doradczych i sal dydaktycznych oraz szkoleniowych FDS  (Element 3/dz.1b, Element 4/dz.2, Element 5/dz.1, Element 5/dz.2)</t>
  </si>
  <si>
    <t>koszty najmu i użytkowania biura - punkt informacyjno-doradczy oraz przestrzeń wykorzystywana przez doradców, PFM (Element 3/ dz. 1a)</t>
  </si>
  <si>
    <t>koszty najmu i użytkownia sali szkoleniowej - grupa wsparcia i szkoła rodzenia, PFM (Element 4/ dz.11)</t>
  </si>
  <si>
    <t>Wynajem sali na Wieczór Narodów, FLM (Element 4/ dz. 2a)</t>
  </si>
  <si>
    <t>Wynajem sal dydaktycznych,na wykłady, szkolenia, spotkania z polską kinematografią i na punkt informacyjno-doradczych, FLM (Element 4, dz. 1, 2a, 3, 4, 5, 6 i 7, Element 1/ dz. 1, Element 3/dz.1a)</t>
  </si>
  <si>
    <t>Najem biura do prowadzenia Centrum dla Migrantów (35 m-cy *1000,00 zł/m-c) (Element 3/dz.1c)</t>
  </si>
  <si>
    <t>Wydruki i kopiowanie na potrzeby punktów informacyjno-doradczych, szkoleń, spotkań i kursów językowych FDS (wszystkie działania z udziałem beneficjentów)</t>
  </si>
  <si>
    <t>Artykuły spożywcze na potrzeby punktów informacyjno-doradczych, szkoleń, spotkań i kursów językowych FDS (wszystkie działania z udziałem beneficjentów)</t>
  </si>
  <si>
    <t>Wyżywienie uczestników szkoleń dla organizacji migranckich oraz delegatur (15 osóbx2dnix3) FDS (Element 1/dz.3b)</t>
  </si>
  <si>
    <t>catering na szolenia międzykulturowe, PFM (Element 1/ dz.2b)</t>
  </si>
  <si>
    <t>materiały warsztatowe dla grupy 15 os. - szolenia miedzykulturowe, PFM (Element 1/ dz.2b)</t>
  </si>
  <si>
    <t>catering na superwizje i szoklenia personelu, PFM (Element 1/ dz.3a)</t>
  </si>
  <si>
    <t>art. papierniczo-biurowe, środki czystości na użytek punktu informacyjno-doradczego, PFM (Element 3, dz.1a)</t>
  </si>
  <si>
    <t>utrzymanie domen i stron internetowych, koszty komunikacji, PFM (Element 3, dz.1a)</t>
  </si>
  <si>
    <t>catering podczas szkół rodzenia - obiad (105 uczestników x 2 dni), PFM (Element 4, dz. 11)</t>
  </si>
  <si>
    <t>Poczęstunek w trakcie Wieczoru Narodów, FLM (Element 4/ dz. 2a)</t>
  </si>
  <si>
    <t>Podręczniki i ćwiczenia dla słuchaczy, FLM (Element 4, dz. 2a, 3, 4, 5 i Element 1, dz. 1)</t>
  </si>
  <si>
    <t>Kserokopie dla słuchaczy, FLM (Element 4, dz. 1, 2a, 3, 4, 5, 6 i 7 i Element 1, dz. 1)</t>
  </si>
  <si>
    <t>Bilety w trakcie wyjść kulturalnych (m.in. do kin, teatrów, muzeów, na wystawy) 30 miesięcy x 20 osób, FLM (Element 4, dz. 2a)</t>
  </si>
  <si>
    <t>Zakup pomocy dydaltycznych do biblioteki, FLM (Element 4, dz. 2a, 3, 4, 5 i Element 1, dz. 1)</t>
  </si>
  <si>
    <t>Artykuły do przygotowania Wieczoru Narodów, FLM (Element 4, dz. 2a)</t>
  </si>
  <si>
    <t>Artykuły użytkowe do zajęć językowych, warsztatów, wykładów i szkoleń, FLM (Element 4, dz. 1, 2a, 3, 4, 5, 6 i 7 i Element 1, dz. 1)</t>
  </si>
  <si>
    <t>Artykuły użytkowe i biurowe na potrzeby punktów informacyjno-doradczych w WSC i delegaturach MUW (Element 3, dz. 1a/1b)</t>
  </si>
  <si>
    <t>Prowadzenie szkoleń dla organizacji migranckich oraz delegatur, 6 szkoleń po 6h FDS (Element 1/dz.3b)</t>
  </si>
  <si>
    <t>Przygotowanie wielofunkcyjnej platformy językowej (metodologia, aplikacje, programowanie) FDS (Element 4/dz.2b)</t>
  </si>
  <si>
    <t>Tłumaczenia ustne i pisemne na potrzeby punktów konsultacyjnych i przygotowywania materiałów szkoleniowych lub sesji doradczych FDS (Element 3/dz.1b, Element 5/dz.1, Element 5/dz.2, Element 5/dz.3)</t>
  </si>
  <si>
    <t>tłumaczenie ustne w czasie konsultacji indywidualnych w punkcie informacyjno-doradczym, (PFM) (Element3/ dz.1a)</t>
  </si>
  <si>
    <t>Wynajem systemu nagłośnienia na Wieczór Narodów, FLM (Element 4, dz. 2a)</t>
  </si>
  <si>
    <t>Przewodnik w trakcie wyjść 30 miesięcy x 2 godziny, FLM (Element 4, dz. 2a)</t>
  </si>
  <si>
    <t>Sprzątanie sal dydaktycznych i sali na punkt informacyjny, FLM (Element 4, dz. 2a, 3, 4, 5, 6 i 7, Element 1, dz. 1 i Element 3, dz. 1b)</t>
  </si>
  <si>
    <t>Tłumaczenia pisemne na języki rzadkie materiałów rekrutacyjnych, rejestracyjnych, informacyjnych oraz dydaktycznych, FLM (Element 4, dz. 1, 2a, 3, 4, 5, 6 i 7, Element 1, dz. 1)</t>
  </si>
  <si>
    <t>Tłumaczenia pisemne na języki popularne materiałów rekrutacyjnych, rejestracyjnych, informacyjnych oraz dydaktycznych, FLM (Element 4, dz. 1, 2a, 3, 4, 5, 6 i 7, Element 1, dz. 1)</t>
  </si>
  <si>
    <t>Wynajem sali na dyżur punktu informacyjno-doradczego w Grójcu (Centrum Pomocy Migrantom)  - 18 dyżurów * 300,00 zł (Element 3/dz.1c)</t>
  </si>
  <si>
    <t>Wynajem sali (do 100 os.) na spotkania wielokulturowe z elementami tańca 3 sale *1000,00 zł (Element 4/dz.14)</t>
  </si>
  <si>
    <t>Wynajem sali na kurs taneczny śr.105 spotkań w ramach kursu (Element 4/dz.14)</t>
  </si>
  <si>
    <t>Produkcja logo Zespołu Masovian Inter Dance Folk (Element 4/dz.14)</t>
  </si>
  <si>
    <t>Produkcja torby treningowej z logo Zespołu dla uczestników kursu tanecznego (Element 4/dz.14)</t>
  </si>
  <si>
    <t>Wykonanie strojów do tańców międzykulturowych (suknie+obuwie+nakrycia głowy) (Element 4/dz.14)</t>
  </si>
  <si>
    <t>Tablice informacyjne na zewnątrz punktów informacyjno-doradczych (Centrów Pomocy Migrantom) (Element 3/dz.1c)</t>
  </si>
  <si>
    <t>Roll-up promujący Zespół Masovian Inter Dance Folk (Element 4/dz.14)</t>
  </si>
  <si>
    <t>Projekt, skład, druk podręcznika 2250 sztuk * 17,00 zł  (Element 1/dz.1c)</t>
  </si>
  <si>
    <t>Scenografia spotkań wielokulturowych z elementami tańca 3 spotkania* 1250,00 zł (Element 4/dz.14)</t>
  </si>
  <si>
    <t>Roll-upy do stacjonarnych punktów informacyjno-doradczych (Centrów Pomocy Migrantom) (Element 3/dz.1c)</t>
  </si>
  <si>
    <t>Roll-upy do punktów informacyjno-doradczych w delegaturach i WSC</t>
  </si>
  <si>
    <t>Książki, podręczniki i materiały dydaktyczne dla uczestników kursów językowych - 120zł za pakiet materiałów dydaktycznych, 8 uczestników w jednym kursie FDS (Element 4/dz.2b)</t>
  </si>
  <si>
    <t>Wyjścia z uczestnikami kursów językowych na zajęcia poza klasą FDS (Element 4/dz.2b)</t>
  </si>
  <si>
    <t>Wyposażenie biurowe – szafa, Caritas Polska (Element 3/ dz. 1c)</t>
  </si>
  <si>
    <t>Artykuły użytkowe i biurowe na potrzeby punktów informacyjno-doradczych, szkoleń, spotkań i kursów językowych FDS (wszystkie działania z udziałem beneficjentów)</t>
  </si>
  <si>
    <t>G27</t>
  </si>
  <si>
    <t>G28</t>
  </si>
  <si>
    <t>G29</t>
  </si>
  <si>
    <t>G30</t>
  </si>
  <si>
    <t>G31</t>
  </si>
  <si>
    <t>G32</t>
  </si>
  <si>
    <t>G33</t>
  </si>
  <si>
    <t>G34</t>
  </si>
  <si>
    <t>G35</t>
  </si>
  <si>
    <t>G36</t>
  </si>
  <si>
    <t>Notesy z nadrukiem z logo projektu MUW</t>
  </si>
  <si>
    <t>Notesy ze znacznikami z logo projektu MUW</t>
  </si>
  <si>
    <t>Torby ekologiczne z logo projektu MUW</t>
  </si>
  <si>
    <t>F36</t>
  </si>
  <si>
    <t>F37</t>
  </si>
  <si>
    <t>F38</t>
  </si>
  <si>
    <t>F39</t>
  </si>
  <si>
    <t>F40</t>
  </si>
  <si>
    <t>F41</t>
  </si>
  <si>
    <t>D10</t>
  </si>
  <si>
    <t>B12</t>
  </si>
  <si>
    <t>B13</t>
  </si>
  <si>
    <t>B14</t>
  </si>
  <si>
    <t>opis pozycji/kategorii</t>
  </si>
  <si>
    <t>liczba jednostek</t>
  </si>
  <si>
    <t>cena jednostkowa</t>
  </si>
  <si>
    <t>Koszty bezpośrednie</t>
  </si>
  <si>
    <t>A</t>
  </si>
  <si>
    <t xml:space="preserve">Koszty personelu </t>
  </si>
  <si>
    <t>A1</t>
  </si>
  <si>
    <t>B</t>
  </si>
  <si>
    <t>C</t>
  </si>
  <si>
    <t>Koszty transportu, podróży i utrzymania</t>
  </si>
  <si>
    <t>C1</t>
  </si>
  <si>
    <t>D</t>
  </si>
  <si>
    <t>Sprzęt, oprogramowanie i wyposażenie</t>
  </si>
  <si>
    <t>D1</t>
  </si>
  <si>
    <t>E</t>
  </si>
  <si>
    <t>Nieruchomości (zakup, budowa, remont, najem, usługi ogólne)</t>
  </si>
  <si>
    <t>E1</t>
  </si>
  <si>
    <t>F</t>
  </si>
  <si>
    <t xml:space="preserve">Towary zużywające się i zaopatrzenie, inne wydatki drobne </t>
  </si>
  <si>
    <t>F1</t>
  </si>
  <si>
    <t>G</t>
  </si>
  <si>
    <t>Usługi zewnętrzne</t>
  </si>
  <si>
    <t>G1</t>
  </si>
  <si>
    <t>H</t>
  </si>
  <si>
    <t>Informacje, publikacje i promocja</t>
  </si>
  <si>
    <t>H1</t>
  </si>
  <si>
    <t>I</t>
  </si>
  <si>
    <t>Inne koszty bezpośrednie</t>
  </si>
  <si>
    <t>J</t>
  </si>
  <si>
    <t>Wydatki niestanowiące podstawy wyliczenia kosztów pośrednich</t>
  </si>
  <si>
    <t>K</t>
  </si>
  <si>
    <t>Koszty pośrednie</t>
  </si>
  <si>
    <t>Źródła finansowania</t>
  </si>
  <si>
    <t>Kwota w PLN</t>
  </si>
  <si>
    <t>L</t>
  </si>
  <si>
    <t>Przychody</t>
  </si>
  <si>
    <t>M</t>
  </si>
  <si>
    <t>Wkład beneficjenta końcowego oraz partnerów projektu</t>
  </si>
  <si>
    <t>N</t>
  </si>
  <si>
    <t>Wkład osób trzecich</t>
  </si>
  <si>
    <t>O</t>
  </si>
  <si>
    <t>Wkład funduszu</t>
  </si>
  <si>
    <t>Dofinansowanie z budżetu państwa</t>
  </si>
  <si>
    <t>Ogółem</t>
  </si>
  <si>
    <t>Budżet projektu</t>
  </si>
  <si>
    <t>wydatki (PLN)</t>
  </si>
  <si>
    <t>kat/poz</t>
  </si>
  <si>
    <t xml:space="preserve"> jednostka</t>
  </si>
  <si>
    <t>Budżet celu szczegółowego ogółem, w tym:</t>
  </si>
  <si>
    <t>Cel szczegółowy nr 2: Legalna migracja/integracja</t>
  </si>
  <si>
    <t>A3</t>
  </si>
  <si>
    <t>A4</t>
  </si>
  <si>
    <t>A6</t>
  </si>
  <si>
    <t>A7</t>
  </si>
  <si>
    <t>A8</t>
  </si>
  <si>
    <t>miesiąc</t>
  </si>
  <si>
    <t>całość</t>
  </si>
  <si>
    <t>zestaw</t>
  </si>
  <si>
    <t>sztuka</t>
  </si>
  <si>
    <t>D2</t>
  </si>
  <si>
    <t>D3</t>
  </si>
  <si>
    <t>E2</t>
  </si>
  <si>
    <t>F2</t>
  </si>
  <si>
    <t>F3</t>
  </si>
  <si>
    <t>G2</t>
  </si>
  <si>
    <t>G4</t>
  </si>
  <si>
    <t>szkolenie</t>
  </si>
  <si>
    <t>H2</t>
  </si>
  <si>
    <t>E3</t>
  </si>
  <si>
    <t>osoba*dzień</t>
  </si>
  <si>
    <t xml:space="preserve">sztuka </t>
  </si>
  <si>
    <t>C2</t>
  </si>
  <si>
    <t>C3</t>
  </si>
  <si>
    <t>A9</t>
  </si>
  <si>
    <t>A10</t>
  </si>
  <si>
    <t>A11</t>
  </si>
  <si>
    <t>C4</t>
  </si>
  <si>
    <t>uczestnik/wyjazd</t>
  </si>
  <si>
    <t>osoba/wyjście</t>
  </si>
  <si>
    <t>dzień</t>
  </si>
  <si>
    <t>godzina</t>
  </si>
  <si>
    <t>sesja</t>
  </si>
  <si>
    <t>lekcja</t>
  </si>
  <si>
    <t>Koordynator programu asystentów (cudzoziemiec) FDS (Element 4/dz.8)</t>
  </si>
  <si>
    <t>Prowadzenie szkoleń ABC Przedsiębiorczości FDS (Element 5/dz.1)</t>
  </si>
  <si>
    <t>Grafik (przygotowanie materiałów) FDS (Element 5/dz.3)</t>
  </si>
  <si>
    <t>Plakaty informacyjne FDS (wszystkie działania z udziałem beneficjentów)</t>
  </si>
  <si>
    <t>Ulotki informacyjne FDS (wszystkie działania z udziałem beneficjentów)</t>
  </si>
  <si>
    <t>Wydruk planera FDS (Element 5/dz.3)</t>
  </si>
  <si>
    <t>Koszty podróży i zakwaterowania dla uczestników szkoleń ABC Przedsiębiorczości spoza Warszawy FDS (Element 5/dz.1)</t>
  </si>
  <si>
    <t>Materiały biurowe dla uczestników szkoleń ABC Przedsiębiorczości FDS (Element 5/dz.1)</t>
  </si>
  <si>
    <t>Skład i przygotowanie planera ABC Mieszkam w Polsce FDS (Element 5/dz.3)</t>
  </si>
  <si>
    <t>Wyżywienie uczestników szkoleń ABC Przedsiębiorczości (20 osóbx20 dni szkoleniowychx3 cykle szkoleń) FDS (Element 5/dz.1)</t>
  </si>
  <si>
    <t>Organizacja lekcji międzykulturowych (materiały plastyczne i związane z danym wydarzeniem, poczęstunek i upominki) FDS (Element 4/dz.12)</t>
  </si>
  <si>
    <t>Organizacja sesji informacyjnych (prowadzenie i/lub poczęstunek) FDS (Element 5/dz.2)</t>
  </si>
  <si>
    <t>Ekspert merytoryczny - opieka nad realizacją działań FDS (wszystkie działania z udziałem beneficjentów)</t>
  </si>
  <si>
    <t>H3</t>
  </si>
  <si>
    <t>H4</t>
  </si>
  <si>
    <t>Organizacja wydarzeń międzykulturowych (prowadzenie, materiały i/lub artykuły spożywcze) FDS (Element 4/dz.12)</t>
  </si>
  <si>
    <t>Prowadzenie sesji informacyjnych dla cudzoziemców (36 spotkań po 2h) FDS Element 5/dz.2)</t>
  </si>
  <si>
    <t>Prowadzenie szkoleń dla asystentów, 4 szkolenia na początku projektu i 1 szkolenie kwartalnie, łącznie 15 szkoleń po 8h FDS (Element 4/dz.8)</t>
  </si>
  <si>
    <t>Prowadzenie warsztatów superwizyjnych dla asystentów, 1 warsztat kwartalnie, łącznie 12 warsztatów po 6h FDS (Element 4/dz.8)</t>
  </si>
  <si>
    <t>G5</t>
  </si>
  <si>
    <t>G6</t>
  </si>
  <si>
    <t>G7</t>
  </si>
  <si>
    <t>B1</t>
  </si>
  <si>
    <t>B2</t>
  </si>
  <si>
    <t>B3</t>
  </si>
  <si>
    <t>B4</t>
  </si>
  <si>
    <t xml:space="preserve">C </t>
  </si>
  <si>
    <t>C5</t>
  </si>
  <si>
    <t>C6</t>
  </si>
  <si>
    <t>E4</t>
  </si>
  <si>
    <t>F4</t>
  </si>
  <si>
    <t>F5</t>
  </si>
  <si>
    <t>F6</t>
  </si>
  <si>
    <t>F7</t>
  </si>
  <si>
    <t>F8</t>
  </si>
  <si>
    <t>F9</t>
  </si>
  <si>
    <t>F10</t>
  </si>
  <si>
    <t>F11</t>
  </si>
  <si>
    <r>
      <t>Podwykonawstwo</t>
    </r>
    <r>
      <rPr>
        <b/>
        <i/>
        <sz val="10"/>
        <rFont val="Arial"/>
        <family val="2"/>
        <charset val="238"/>
      </rPr>
      <t xml:space="preserve"> (należy wstawić formułę sumującą wydatki stanowiące podwykonawstwo z poszczególnych komórek kategorii F i I w kolumnie F)</t>
    </r>
  </si>
  <si>
    <t xml:space="preserve">budżet celu krajowego nr 2.1 </t>
  </si>
  <si>
    <t xml:space="preserve">budżet celu krajowego nr 2.2 </t>
  </si>
  <si>
    <t xml:space="preserve">budżet celu krajowego nr 2.3 </t>
  </si>
  <si>
    <t>Książki, podręczniki i materiały dydaktyczne dla uczestników szkoleń FDS (Element 5/dz.1)</t>
  </si>
  <si>
    <t>godzina dydaktyczna</t>
  </si>
  <si>
    <t>wizyta</t>
  </si>
  <si>
    <t>tekst</t>
  </si>
  <si>
    <t>Redaktor lokalnych informatorów dla cudzoziemców, PFM (Element 2, dz.2)</t>
  </si>
  <si>
    <t>spotkanie</t>
  </si>
  <si>
    <t>ulotka</t>
  </si>
  <si>
    <t>Psycholożka współprowadząca międzykulturowe szkoły rodzenia, PFM (Element 4, działanie 11)</t>
  </si>
  <si>
    <t>Położna współprowadząca międzykulturowe szkoły rodzenia, PFM (Element 4, działanie 11)</t>
  </si>
  <si>
    <t>Położna - konsultacje interwencyjne dla ciężarnych migrantek, PFM (Element 4, działanie 11)</t>
  </si>
  <si>
    <t>Psycholożka międzykulturowa prowadząca grupę wsparcia i konsultacje indywidualne dla rodzin z dziećmi, PFM (Element 4, działanie 11)</t>
  </si>
  <si>
    <t>Specjalista ds. rekrutacji i obsługi beneficjentek (mamy migrantki), PFM (Element 4, działanie 11)</t>
  </si>
  <si>
    <t>Redaktor broszury dla ciężarnych migrantek (aktualizacja treści), PFM (Element 4, działanie 11)</t>
  </si>
  <si>
    <t>usługa</t>
  </si>
  <si>
    <t xml:space="preserve">Ekspert merytoryczny - opieka nad realizacją działań, PFM </t>
  </si>
  <si>
    <t>Koordynator szkoleń, wykładów i warsztatów, FLM (Element 4, dz. 1, 6 i 7)</t>
  </si>
  <si>
    <t>osoba</t>
  </si>
  <si>
    <t>godzina lekcyjna</t>
  </si>
  <si>
    <t>Trenerzy z międzykulturowości, FLM (Element 4, dz. 1)</t>
  </si>
  <si>
    <t>Trenerzy z prawa pracy, FLM (Element 4, dz. 1)</t>
  </si>
  <si>
    <t>Trenerzy z ABC obywatela, FLM (Element 4, dz. 1)</t>
  </si>
  <si>
    <t>Trenerzy Moje dziecko w polskiej szkole, FLM (Element 4, dz. 1)</t>
  </si>
  <si>
    <t>Wykładowca dla nauczycieli przedszkolnych i szkolnych, FLM (Element 4, dz. 6)</t>
  </si>
  <si>
    <t>Prowadzenie wykładów i warsztatów dla asystentów kulturowych, FLM (Element 4, dz. 7)</t>
  </si>
  <si>
    <t>Przygotowanie autorskich materiałów na szkolenie dla asystentów,  FLM (Element 4, dz. 7)</t>
  </si>
  <si>
    <t>dzieło</t>
  </si>
  <si>
    <t>Przygotowanie autorskich materiałów na szkolenie dla nauczycieli,  FLM (Element 4, dz. 6)</t>
  </si>
  <si>
    <t>Koordynatorzy ds. obsługi punktów informacyjno-doradczych w delegaturach MUW (Element 3, dz. 1a/1b)</t>
  </si>
  <si>
    <t>Prowadzenie i aktualizacja strony internetowej projektu MUW (Element 2, dz.3)</t>
  </si>
  <si>
    <t xml:space="preserve">A2 </t>
  </si>
  <si>
    <t>A5</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</si>
  <si>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</si>
  <si>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</si>
  <si>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</si>
  <si>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</si>
  <si>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</si>
  <si>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</si>
  <si>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</si>
  <si>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</si>
  <si>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</si>
  <si>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</si>
  <si>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</si>
  <si>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</si>
  <si>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</si>
  <si>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</si>
  <si>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</si>
  <si>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</si>
  <si>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</si>
  <si>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</si>
  <si>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</si>
  <si>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</si>
  <si>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</si>
  <si>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</si>
  <si>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</si>
  <si>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</si>
  <si>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</si>
  <si>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</si>
  <si>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</si>
  <si>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</si>
  <si>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</si>
  <si>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</si>
  <si>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</si>
  <si>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</si>
  <si>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</si>
  <si>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</si>
  <si>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</si>
  <si>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</si>
  <si>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</si>
  <si>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</si>
  <si>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</si>
  <si>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</si>
  <si>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</si>
  <si>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</si>
  <si>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</si>
  <si>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</si>
  <si>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</si>
  <si>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</si>
  <si>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</si>
  <si>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</si>
  <si>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</si>
  <si>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</si>
  <si>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</si>
  <si>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</si>
  <si>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</si>
  <si>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</si>
  <si>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</si>
  <si>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podróż</t>
  </si>
  <si>
    <t>Transport uczestników wizyt studyjnych, PFM (Element 2, Dz. 1)</t>
  </si>
  <si>
    <t>Zakwaterowanie i wyżywienie grupy młodzieży podczas warsztatów, 15 osób +3 opiekunów PFM (Element 3, dz.3)</t>
  </si>
  <si>
    <t>Transport grupy młodzieży na warsztaty, PFM (Element 3, dz.3)</t>
  </si>
  <si>
    <t>pakiet</t>
  </si>
  <si>
    <t>Zakup komputera przenośnego wraz z oprogramowaniem i urządzeniami peryferyjnymi, PFM (Element 1, dz.1 oraz Element 4, dz.9)</t>
  </si>
  <si>
    <t>Roczne licencje Office dla personelu bezpośrednio pracującego z beneficjentami (5 stanowisk komputerowych x 3 lata)</t>
  </si>
  <si>
    <t>Zakup komputera stacjonarnego wraz z oprogramowaniem i urządeniami peryferyjnymi, FLM (Element 3. dz.1)</t>
  </si>
  <si>
    <t>B5</t>
  </si>
  <si>
    <t>B6</t>
  </si>
  <si>
    <t>B7</t>
  </si>
  <si>
    <t>B8</t>
  </si>
  <si>
    <t>B9</t>
  </si>
  <si>
    <t>B10</t>
  </si>
  <si>
    <t>B11</t>
  </si>
  <si>
    <t>C7</t>
  </si>
  <si>
    <t>C8</t>
  </si>
  <si>
    <t>C9</t>
  </si>
  <si>
    <t>C10</t>
  </si>
  <si>
    <t>C11</t>
  </si>
  <si>
    <t>C12</t>
  </si>
  <si>
    <t>C13</t>
  </si>
  <si>
    <t>C14</t>
  </si>
  <si>
    <t>C15</t>
  </si>
  <si>
    <t>C16</t>
  </si>
  <si>
    <t>C17</t>
  </si>
  <si>
    <t>C18</t>
  </si>
  <si>
    <t>C19</t>
  </si>
  <si>
    <t>Roczne licencje Office dla koordynatorów ds. obsługi punktów informacyjno-doradczych w delegaturach MUW (Element 3, dz. 1a/1b)</t>
  </si>
  <si>
    <t>licencja roczna</t>
  </si>
  <si>
    <t>Urządzenia wielofunkcyjne do punktów informacyjno-doradczych w delegaturach MUW (Element 3, dz. 1a i 1b)</t>
  </si>
  <si>
    <t xml:space="preserve">Wynajem sali na punkt informacyjno - doradczy, FLM (Element 3, dz. 1) </t>
  </si>
  <si>
    <t>D4</t>
  </si>
  <si>
    <t>D5</t>
  </si>
  <si>
    <t>D6</t>
  </si>
  <si>
    <t>D7</t>
  </si>
  <si>
    <t>D8</t>
  </si>
  <si>
    <t>D9</t>
  </si>
  <si>
    <t>catering dla uczestników i obsługi wizyt studyjnych, PFM (Element 2, Dz. 1)</t>
  </si>
  <si>
    <t>fundusz dla grupy młodzieżowej (bilety do kina, teatru, inne), PFM (Element 3, dz.3)</t>
  </si>
  <si>
    <t>osoba/miesiąc</t>
  </si>
  <si>
    <t>osoba/dzień</t>
  </si>
  <si>
    <t>poczęstunek na potrzeby szkół rodzenia, grupy wsparcia i spotkań informacyjnych, PFM (Element 4, działanie 11)</t>
  </si>
  <si>
    <t>materiały warsztatowe na potrzeby grupy wsparcia, szkół rodzenia i spotkań informacyjnych, PFM (Element 4, działanie 11)</t>
  </si>
  <si>
    <t>materiały dydaktyczne na potrzeby grupy wsparcia, szkół rodzenia i spotkań informacyjnych, PFM (Element 4, działanie 11)</t>
  </si>
  <si>
    <t>porcja</t>
  </si>
  <si>
    <t>komplet</t>
  </si>
  <si>
    <t>strona</t>
  </si>
  <si>
    <t>Opłaty za państwowe egzaminy certyfikatowe, FLM (Element 4, dz. 4)</t>
  </si>
  <si>
    <t>egzamin+certyfikat</t>
  </si>
  <si>
    <t>wieczór</t>
  </si>
  <si>
    <t>E5</t>
  </si>
  <si>
    <t>E6</t>
  </si>
  <si>
    <t>E7</t>
  </si>
  <si>
    <t>E8</t>
  </si>
  <si>
    <t>E9</t>
  </si>
  <si>
    <t>E10</t>
  </si>
  <si>
    <t>E11</t>
  </si>
  <si>
    <t>E12</t>
  </si>
  <si>
    <t>E13</t>
  </si>
  <si>
    <t>E14</t>
  </si>
  <si>
    <t>E15</t>
  </si>
  <si>
    <t>E16</t>
  </si>
  <si>
    <t>E17</t>
  </si>
  <si>
    <t>E18</t>
  </si>
  <si>
    <t>E19</t>
  </si>
  <si>
    <t>E20</t>
  </si>
  <si>
    <t>E21</t>
  </si>
  <si>
    <t>E22</t>
  </si>
  <si>
    <t>E23</t>
  </si>
  <si>
    <t>E24</t>
  </si>
  <si>
    <t>E25</t>
  </si>
  <si>
    <t>tłumaczenie pisemne lokalnych informatorów dla cudzoziemców, PFM (Element 2, dz.2) - języki popularne x 2</t>
  </si>
  <si>
    <t>tłumaczenie pisemne lokalnych informatorów dla cudzoziemców, PFM (Element 2, dz.2) - języki rzadkie x 3 w Warszawie, x1 delegatury</t>
  </si>
  <si>
    <t>tłumaczenie ulotek informacyjnych - języki popularnex3, PFM (Element 3, dz.2)</t>
  </si>
  <si>
    <t>tłumaczenie ulotek informacyjnych - języki rzadkiex2, PFM (Element 3, dz.2)</t>
  </si>
  <si>
    <t>tłumaczenia ustne szkół rodzenia, konsultacji indywidualnych z psychologiem i spotkań informacyjnych, PFM (Element 4, działanie 11)</t>
  </si>
  <si>
    <t xml:space="preserve">godzina </t>
  </si>
  <si>
    <t>tłumaczenia pisemne na języki rzadkie materiałów warsztatowych na potrzeby szkół rodzenia, grupy wsparciam spotkań informacyjnych, PFM (Element 4, działanie 11)</t>
  </si>
  <si>
    <t>tłumaczenia pisemne na języki popularne materiałów warsztatowych na potrzeby szkółrodzenia, grupy wsparciam spotkań informacyjnych, PFM (Element 4, działanie 11)</t>
  </si>
  <si>
    <t>Tłumaczenie broszury "Jesteśmy rodzicami w Polsce" na język ukraiński, PFM (Element 4, działanie 11)</t>
  </si>
  <si>
    <t>Tłumaczenie zaktualizowanych fragmentów broszury "Informator dla migrantek spodziewających się dziecka w Polsce" na języki: rosyjski, wietnamski, angielski,arabski; PFM (Element 4, działanie 11)</t>
  </si>
  <si>
    <t xml:space="preserve">godzina   </t>
  </si>
  <si>
    <t xml:space="preserve">Zakup elementów graficznych do autorskich materiałów szkoleniowych, FLM (Element 4, dz. 6 i 7) </t>
  </si>
  <si>
    <t>abonament</t>
  </si>
  <si>
    <t xml:space="preserve">Wydruk podręcznika "Moje dziecko w Polskiej szkole. Podręcznik komunikacyjny do nauki języka polskiego jako obcego dla rodziców i opiekunów" dla uczestników na własność , FLM (Element 4, dz. 7) </t>
  </si>
  <si>
    <t xml:space="preserve">sztuka   </t>
  </si>
  <si>
    <t xml:space="preserve">Wydruk rozmówek Moje dziecko w polskiej szkole. Rozmówki polsko – angielskie, polsko - chińskie, polsko - wietnamskie, polsko - rosyjskie dla uczestników na własność, FLM (Element 4, dz. 7) </t>
  </si>
  <si>
    <t xml:space="preserve">Wydruk podręcznika "Metodyka nauczania języka polskiego jako obcego/drugiego dzieci w wieku przedszkolnym" dla uczestników na własność, FLM (Element 4, dz. 6) </t>
  </si>
  <si>
    <t xml:space="preserve">Wydruk programu "Ja i mój świat. Program nauczania języka polskiego jako obcego/drugiego dzieci w wieku przedszkolnym" dla uczestników na własność, FLM (Element 4, dz. 6) </t>
  </si>
  <si>
    <t>Wydruk kart "Ja i mój świat. Karty pracy do nauki języka polskiego jako obcego/drugiego dla dzieci w wieku przedszkolnym. Część A i B (pakiet 130 kart)" dla uczestników na własność, FLM (Element 4, dz. 6)</t>
  </si>
  <si>
    <t xml:space="preserve">pakiet   </t>
  </si>
  <si>
    <t xml:space="preserve">Wydruk Dziennika asytenta kulturowego i Dziennika pracy własnej, FLM (Element 4, dz. 6 i 7) </t>
  </si>
  <si>
    <t>miesiac</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</si>
  <si>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</si>
  <si>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</si>
  <si>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</si>
  <si>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</si>
  <si>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</si>
  <si>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</si>
  <si>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</si>
  <si>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</si>
  <si>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</si>
  <si>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</si>
  <si>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</si>
  <si>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</si>
  <si>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</si>
  <si>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</si>
  <si>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</si>
  <si>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</si>
  <si>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</si>
  <si>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</si>
  <si>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</si>
  <si>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</si>
  <si>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</si>
  <si>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</si>
  <si>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</si>
  <si>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</si>
  <si>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projekt graficzny, skład i druk lokalnych informatorów dla cudzoziemców, PFM (Element 2, dz.2)</t>
  </si>
  <si>
    <t>Promocja informacji o ofercie projektu online (zakup postów sponsorowanych), PFM, wszystkie działania</t>
  </si>
  <si>
    <t>post</t>
  </si>
  <si>
    <t>ulotki informacyjne - przygotowanie graficzne, skład i druk, PFM (Element 3, dz.2)</t>
  </si>
  <si>
    <t>projekt graficzny i skład zaktualizowanej broszury "Informator dla migrantek spodziewających się dziecka w Polsce" oraz ukraińskich wersji językowych; PFM (Element 4, działanie 11)</t>
  </si>
  <si>
    <t>druk broszury "Informator dla migrantek spodziewających się dziecka w Polsce" (języki rosyjski, ukraiński, wietnamski, angielski); PFM (Element 4, działanie 11)</t>
  </si>
  <si>
    <t xml:space="preserve">Opracowanie Dziennika asystenta kulturowego, FLM (Element 4, dz. 7) </t>
  </si>
  <si>
    <t xml:space="preserve">Skład, opracowanie graficzne oraz przygotowanie do druku Dziennika asystenta kulturowego, FLM (Element 4, dz. 7) </t>
  </si>
  <si>
    <t>dystrybucja lokalnych informatorów dla cudzoziemców, PFM (Element 2, dz.2)</t>
  </si>
  <si>
    <t>przesyłka</t>
  </si>
  <si>
    <t>dystrybucja broszur kierowanych do ciężarnych migrantek i rodzin migranckich; PFM (Element 4, działanie 11)</t>
  </si>
  <si>
    <t>dystrybucja ulotek, PFM (Element 3, dz.2)</t>
  </si>
  <si>
    <t>Audyt kompetencji językowych, FLM (Element 1/dz.1)</t>
  </si>
  <si>
    <t>Prowadzenie zajęć z języków obcych, FLM (Element 1/dz.1)</t>
  </si>
  <si>
    <t>E26</t>
  </si>
  <si>
    <t>E27</t>
  </si>
  <si>
    <t>Specjalista-opiekun wizyty studyjnej, PFM (Element 2/dz.1)</t>
  </si>
  <si>
    <t>Autor ulotek informacyjnych dla cudzoziemców, PFM (Element 3/dz.2)</t>
  </si>
  <si>
    <t>Specjalista - opiekun i coach grupy młodzieży migranckiej, PFM (Element 3/dz.3)</t>
  </si>
  <si>
    <t>Honorarium gości grupy młodzieży (role models), PFM (Element 3/dz.3)</t>
  </si>
  <si>
    <t>Trenerzy różnych specjalności, zgodnie z opisem - szkolenie dla asystentów międzykulturowych w szkole, PFM (Element 4/dz.9)</t>
  </si>
  <si>
    <t>Superwizor-opiekun asystentów międzykultruowych, PFM (Element 4/dz.9)</t>
  </si>
  <si>
    <t>dzień szoleniowy</t>
  </si>
  <si>
    <t>kurs</t>
  </si>
  <si>
    <t>Autorstwo materiałów do podręcznika do nauki specjalistycznego języka polskiego (umowa o dzieło),  FLM (Element 4, dz. 3)</t>
  </si>
  <si>
    <t>strona A4</t>
  </si>
  <si>
    <t xml:space="preserve">Realizator nagrań do podręcznika do nauki specjalistycznego języka polskiego, FLM (Element 4, dz. 3) </t>
  </si>
  <si>
    <t>godz. zegarowa</t>
  </si>
  <si>
    <t xml:space="preserve">Wydruk podręcznika do nauki specjalistycznego języka polskiego, FLM (Element 4, dz. 3) </t>
  </si>
  <si>
    <t xml:space="preserve">Nagranie płyt CD do podręcznika do nauki specjalistycznego języka polskiego, FLM (Element 4, dz. 3) </t>
  </si>
  <si>
    <t xml:space="preserve">Redakcja podręcznika do nauki specjalistycznego języka polskiego, FLM (Element 4, dz. 3) </t>
  </si>
  <si>
    <t>sztuka-dzieło</t>
  </si>
  <si>
    <t>Opracowanie graficzne i przygotowanie do druku podręcznika do nauki specjalistycznego języka polskiego, FLM (Element 4, dz. 3), (umowa o dzieło)</t>
  </si>
  <si>
    <t>Korekta podręcznika do nauki specjalistycznego języka polskiego, FLM (Element 4, dz. 3), (umowa o dzieło)</t>
  </si>
  <si>
    <t>Recenzje naukowe podręcznika do nauki specjalistycznego języka polskiego, FLM (Element 4, dz. 3), (umowa o dzieło)</t>
  </si>
  <si>
    <t>recenzja</t>
  </si>
  <si>
    <t>Głosy do nagrań do podręcznika do nauki specjalistycznego języka polskiego, FLM (Element 4, dz. 3) (umowa o dzieło)</t>
  </si>
  <si>
    <t>km</t>
  </si>
  <si>
    <t>Aparat telefoniczny 2 szt*ok.350,00 zł</t>
  </si>
  <si>
    <t>Fotele biurowe 2 szt*ok.800,00 zł</t>
  </si>
  <si>
    <t>Biurka 2 szt*ok.500,00 zł</t>
  </si>
  <si>
    <t>Krzesła biurowe 4 szt*ok.110,00 zł</t>
  </si>
  <si>
    <t>Stojak na ulotki projektu 3 szt*ok.500,00 zł</t>
  </si>
  <si>
    <t>dziecko</t>
  </si>
  <si>
    <t>dyżur</t>
  </si>
  <si>
    <t>umowa</t>
  </si>
  <si>
    <t xml:space="preserve">Tłumaczenia informacji nt. działań merytorycznych projektu na podstronę Partnera </t>
  </si>
  <si>
    <t>Projekt podstrony internetowej Partnera (str.informująca cudzoziemców o działaniach projektu)</t>
  </si>
  <si>
    <t>Dofinansowanie do najmu śr. 150 mieszkań/akademików</t>
  </si>
  <si>
    <t>Doradca ds. integracji (umowa o pracę na 3/4 etatu)</t>
  </si>
  <si>
    <t>osobogodzina</t>
  </si>
  <si>
    <t>A67</t>
  </si>
  <si>
    <t>A68</t>
  </si>
  <si>
    <t>A69</t>
  </si>
  <si>
    <t>A70</t>
  </si>
  <si>
    <t>A71</t>
  </si>
  <si>
    <t>A72</t>
  </si>
  <si>
    <t>A73</t>
  </si>
  <si>
    <t>A74</t>
  </si>
  <si>
    <t>A75</t>
  </si>
  <si>
    <t>C20</t>
  </si>
  <si>
    <t>C21</t>
  </si>
  <si>
    <t>C22</t>
  </si>
  <si>
    <t>C23</t>
  </si>
  <si>
    <t>C24</t>
  </si>
  <si>
    <t>C25</t>
  </si>
  <si>
    <t>C26</t>
  </si>
  <si>
    <t>C27</t>
  </si>
  <si>
    <t>C28</t>
  </si>
  <si>
    <t>C29</t>
  </si>
  <si>
    <t>C30</t>
  </si>
  <si>
    <t>E28</t>
  </si>
  <si>
    <t>E29</t>
  </si>
  <si>
    <t>E30</t>
  </si>
  <si>
    <t>E31</t>
  </si>
  <si>
    <t>E32</t>
  </si>
  <si>
    <t>E33</t>
  </si>
  <si>
    <t>E34</t>
  </si>
  <si>
    <t>G3</t>
  </si>
  <si>
    <t>G8</t>
  </si>
  <si>
    <t>G9</t>
  </si>
  <si>
    <t>G10</t>
  </si>
  <si>
    <t>G11</t>
  </si>
  <si>
    <t>G12</t>
  </si>
  <si>
    <t>G13</t>
  </si>
  <si>
    <t>G14</t>
  </si>
  <si>
    <t>G15</t>
  </si>
  <si>
    <t>G16</t>
  </si>
  <si>
    <t>G17</t>
  </si>
  <si>
    <t>G18</t>
  </si>
  <si>
    <t>G19</t>
  </si>
  <si>
    <t>G20</t>
  </si>
  <si>
    <t>G21</t>
  </si>
  <si>
    <t>G22</t>
  </si>
  <si>
    <t>G23</t>
  </si>
  <si>
    <t>G24</t>
  </si>
  <si>
    <t>G25</t>
  </si>
  <si>
    <t>G26</t>
  </si>
  <si>
    <t>wersja publikacji</t>
  </si>
  <si>
    <t>Długopisy z logo projektu MUW</t>
  </si>
  <si>
    <t>Pendrive'y dla członków Rady ds.modelu integracji migrantów MUW</t>
  </si>
  <si>
    <t>Stworzenie strony internetowej projektu, wykupienie praw autorskich, hosting MUW</t>
  </si>
  <si>
    <t>daktyle suszone drylowane (bez pestek)</t>
  </si>
  <si>
    <t>ASORTYMENT</t>
  </si>
  <si>
    <t>OPIS</t>
  </si>
  <si>
    <t>Nr pozycji</t>
  </si>
  <si>
    <t xml:space="preserve">krem przeciwko odparzeniom dla niemowląt (wyprawka szpitalna): </t>
  </si>
  <si>
    <t>krem ochronny - emolient. Chroni przed odparzeniami i łagodzi ich objawy. W składzie kremu witamina E, alantoina, pantenol, tlenek cynku. Produkt przebadany dermatologicznie, bez substancji zapachowych i barwników. Pojemność 100 ml</t>
  </si>
  <si>
    <t>odsysacz do udrażniania noska, może być używany od urodzenia. W opakowaniu aspirator, gumowa rurka, miękkie dysze z kompletem filtrów jednorazowych. Całość w etui.</t>
  </si>
  <si>
    <t>aspirator do nosa</t>
  </si>
  <si>
    <t xml:space="preserve">oliwka pielęgnacyjna dla niemowląt, od urodzenia. </t>
  </si>
  <si>
    <t>Przeznaczona do codziennej pielęgnacji delikatnej skóry. W składzie witamina F. Nie zawiera baarwników, konserwantów. Produkt posiada pozytywną opinię Instytutu Matki i Dziecka oraz atest Państwowego Zakładu Higieny.Pojemość 150 ml</t>
  </si>
  <si>
    <t xml:space="preserve">preparat przeciw rozstępom do ciała dla ciężarnych. </t>
  </si>
  <si>
    <t>Preparat do pielęgnacji skóry kobiet w ciąży oraz po jej zakończeniu. Preparat nie zawiera alergenów, sztucznych barwników i parabenów. Jest bezpieczny dla kobiet w ciąży i w okresie karmienia piersią oraz bezpieczny dla dziecka. Preparat w formie balsamu, do ciała, masła do ciała lub olejku. Poj. 150 ml</t>
  </si>
  <si>
    <t xml:space="preserve">płyn antyseptyczny do pielęgnacji kikuta pępowinowego. </t>
  </si>
  <si>
    <t xml:space="preserve">Preparat ma działanie bakteriobójcze, grzybobójcze i wirusobójcze. Preparat bezpieczny dla dziecka od urodzenia. Poj. 50 ml </t>
  </si>
  <si>
    <t xml:space="preserve">suchy termofor z pestkami wiśni. </t>
  </si>
  <si>
    <t>Produkt wykonany z materiałów bezpiecznych dla dziecka. Zastosowanie: wzdęcia, kolki, bóle brzucha. Produkt w kształcie koła o wadze ok. 200 g. Różne wzory i kolory.</t>
  </si>
  <si>
    <t xml:space="preserve">szampon do włosów dla niemowląt. </t>
  </si>
  <si>
    <t>Łagodny szampon do stosowania od 1 dnia życia, w składzie ultra łagodne substance myjące (nie zawiera mydła), nie szczypie w oczy, nie wysusza skóry głowy. Poj. 250 ml</t>
  </si>
  <si>
    <t xml:space="preserve">Emolient do kąpieli dla niemowląt i dzieci, do stosowania od 1 dnia życia. </t>
  </si>
  <si>
    <t>Produkt do codziennej pielęgnacji skóry wrażliwej i skłonnej do podrażnień. Łagodzi podrażnienia i chroni przed nadmierną utrata wody z naskórka. Poj.j. 200 ml</t>
  </si>
  <si>
    <t xml:space="preserve">krem podpieluszkowy ochronny dla niemowląt. </t>
  </si>
  <si>
    <t xml:space="preserve">krople antykolkowe dla niemowląt. </t>
  </si>
  <si>
    <t>dzieci świata - wycinanki wysztancowane z papieru</t>
  </si>
  <si>
    <t xml:space="preserve">mapa świata - podłogowa </t>
  </si>
  <si>
    <t xml:space="preserve">mapa świata - puzzle </t>
  </si>
  <si>
    <t xml:space="preserve">dmuchany globus </t>
  </si>
  <si>
    <t>o średnicy co najmniej 40 cm</t>
  </si>
  <si>
    <t>Bidon młodzieżowy</t>
  </si>
  <si>
    <t>Linijka plastikowa (plastik transparentny) zintegrowana z kalkulatorem do wykonywania podstawowych obliczeń matematycznych. Pokazuje miarę w centymetrach. Długość: ok. 21 cm x 5,5 cm x 1 cm</t>
  </si>
  <si>
    <t>linijka z kalkulatorem</t>
  </si>
  <si>
    <t>długopisy,</t>
  </si>
  <si>
    <t xml:space="preserve"> 4 kolory wkładów w opakowaniu (niebieski, czarny, czerwony, zielony). Długopis plastikowy, ze zdejmowaną skuwką, cienko piszące.</t>
  </si>
  <si>
    <t xml:space="preserve"> obudowa z aluminium, z gumką do mazania, metalowa końcówka amortyzująca i zabezpieczająca grafit przed złamaniem, wkład-grafit 0,5 mm, mix kolorów</t>
  </si>
  <si>
    <t>ołówki automatyczne</t>
  </si>
  <si>
    <t>do stosowania od 1 dnia życia. Pojemność 10 ml</t>
  </si>
  <si>
    <t>do codziennej pielęgnacji skóry wrażliwej. W skladzie tlenek cynku i witamina E. Bezpieczny dla dziecka od 1 dnia życia. Pojemność 150 ml.</t>
  </si>
  <si>
    <t>300</t>
  </si>
  <si>
    <t>45</t>
  </si>
  <si>
    <t>65</t>
  </si>
  <si>
    <t>pakiet (zeszyt, długopis, ołówek, teczka)</t>
  </si>
  <si>
    <t>zeszyt (60 kartkowy w kratkę, format A5), długopis (grubość końcówki: 0,5 mm, niebieski tusz), ołówek (ołówek z gumką, grafit HB), teczka (granatowa lub niebieska teczka kartonowa z gumką, format A4)</t>
  </si>
  <si>
    <t>pakiet (flamastry, kredki ołówkowe, kredki świecowe, blok rysunkowy A4, blok techniczny A4, blok rysunkowy A3, blok teczniczny A3, papier kolorowy, nożyczki, krepina, klej, taśma klejąca)</t>
  </si>
  <si>
    <t>flamastry (opakowanie minimum 24 kolory), kredki ołówkowe (opakowanie minimum 24 kolory, temperówka w kąplecie), kredki świecowe (opakowanie minimum 24 kolory), blok rysunkowy (format A4, 80 g, minimum 20 kartek), blok techniczny (format A4, 250 g, minimum 20 kartek), blok rysunkowy (format A3, 80 g, minimum 20 kartek), blok techniczny (format A3, 250 g, minimum 20 kartek), papier kolorowy (format A4, 80 g, minimum 20 kartek), nożyczki (nożyczki bezpieczne dla dzieci - zaokrąglone końcówki ostrzy), krepina (minimum 10 kolorów, wymiary każdej krepiny: 25 cm, 200 cm), klej (minimum 36 g), taśma klejąca (szerokość 18 mm, z dyspenserem)</t>
  </si>
  <si>
    <t>140</t>
  </si>
  <si>
    <t>50</t>
  </si>
  <si>
    <t>dzieci świata - wycinanki kartonowe</t>
  </si>
  <si>
    <t>100</t>
  </si>
  <si>
    <t>Zestaw do nauki języka angielskiego: książeczka i karty obrazkowe</t>
  </si>
  <si>
    <t>dla dzieci w wieku 6-9 lat, do wyboru przynajmniej 3 różne rodzaje</t>
  </si>
  <si>
    <t xml:space="preserve">Gra matematyczna </t>
  </si>
  <si>
    <t>600</t>
  </si>
  <si>
    <t>10</t>
  </si>
  <si>
    <t>płyn do higieny intymnej dla kobiet w ciąży i po porodzie</t>
  </si>
  <si>
    <t>ginekologiczny płyn do higieny intymnej dla kobiet w ciąży i po porodzie, zawiera kwas mlekowy, alantoinę i łagodne substancje myjące, pomaga utrzymać naturalne pH okolic intymnych, hipoalergiczny, bez sztucznych barwników. Przebadany dermatologicznie. Dozownik z pompką. Pojemność 300 ml.</t>
  </si>
  <si>
    <t>kolorowy (kolory do wyboru: czerwony, niebieski, zielony, żółty, fioletowy, błękitny, seledynowy); posiadający szczelną blokadę, uniemożliwiającą wylanie napoju. Pojemność min 450 ml.  Wykonany z  polipropylenu klasy 5 lub innego wysokiej jakości tworzywa sztucznego, nie zawierającego szkodliwych dla zdrowia substancji: BPA, ftalanów oraz PVC. Wymagany nadruk: logo projektu ,,Bezpieczna Przystań Mazowieckie”, FAMI (wraz z informacją o finansowaniu), wojewody, Caritas Polska, logo zespołu Masovian Inter Danse Folk</t>
  </si>
  <si>
    <t>kolorowy (kolory do wyboru: czerwony, niebieski, zielony, żółty, fioletowy, błękitny, seledynowy); posiadający szczelną blokadę, uniemożliwiającą wylanie napoju. Pojemność min 450 ml.  Wykonany z  polipropylenu klasy 5 lub innego wysokiej jakości tworzywa sztucznego, nie zawierającego szkodliwych dla zdrowia substancji: BPA, ftalanów oraz PVC. Wymagany nadruk: logo projektu ,,Bezpieczna Przystań Mazowieckie”, FAMI (wraz z informacją o finansowaniu), wojewody, logo PFM</t>
  </si>
  <si>
    <t>Kolorowa mata wykonana z poliestru, pod spodem gumowe podszycie. Kontynenty wyrówżnione różnymi kolorami, granice państw w konturach. Matę można myć przy użyciu wody i łagodnego mydła. Wymiary maty: ok. 200 cm x 150 cm</t>
  </si>
  <si>
    <t>12 arkuszy z kartonu lub papieru z postaciami dzieci w różnych odcieniach skóry, dodatkowo wkładka - arkusz do wycinania z ubraniami dla dzieci. Całość w okładce.</t>
  </si>
  <si>
    <t>Papierowe wysztancowane postaci z papieru jednostronnie barwionego w różnych odcieniach skóry człowieka (w komplecie co najmniej 8 odcieni skóry). Wymiary postaci: ok. 20 cm x 25 cm. W komplecie 40 szt.</t>
  </si>
  <si>
    <t>Duże puzzle składające się z 12 elementów. Kształt koła, w środku mapa świata z zaznaczonymi konturami kontynentów. Po zewnętrznej stronie koła z mapą świata postaci dzieci świata z różnych krajów, w kolorowych strojach, trzymające się za ręcę. Puzzle wykonane z grubego poliestru, podgumowane pod spodem. Można myć w wodzie z dodatkiem łagodnego mydła. Średnica puzzli: 100 cm.</t>
  </si>
  <si>
    <t>Pendrive’y dla członków Rady ds. modelu integracji migrantów</t>
  </si>
  <si>
    <t>Pendrive</t>
  </si>
  <si>
    <t>Pendrive USB; pojemność pamięci min. 16 GB. interfejs pamięci USB 2.0 lub USB 3.0, gwarancja producenta: 24 miesiące, obsługiwane systemy operacyjne: Microsoft Windows XP SP3, Microsoft Windows Vista SP1, Microsoft Windows Vista SP2, Windows 7, Windows 8, Windows 10, Mac OS 10.6 lub nowszy, Linux Kernel 2.6 i nowsze. Wymagany nadruk: logo projektu ,,Bezpieczna Przystań Mazowieckie”, FAMI (wraz z informacją o finansowaniu), wojewody, Caritas Polska.   Preferowany format karty kredytowej.</t>
  </si>
  <si>
    <t>30</t>
  </si>
  <si>
    <t>Artykuły w punktach informacyjno-doradczych (słodycze) z logo projektu</t>
  </si>
  <si>
    <t>Pojemniki na artykuły w punktach informacyjno-doradczych</t>
  </si>
  <si>
    <t>Artykuły na szkolenia antystresowe</t>
  </si>
  <si>
    <t>Teczki z logo projektu</t>
  </si>
  <si>
    <t>Notesy ze znacznikami z logo projektu</t>
  </si>
  <si>
    <t>Torby ekologiczne z logo projektu</t>
  </si>
  <si>
    <t>Długopisy z logo projektu</t>
  </si>
  <si>
    <t>Słodycze z logo projektu</t>
  </si>
  <si>
    <t>Notesy z nadrukiem z logo projektu</t>
  </si>
  <si>
    <t>Pojemnik na ulotki</t>
  </si>
  <si>
    <t>Teczka papierowa</t>
  </si>
  <si>
    <t>Notes z nadrukiem z logo projektu</t>
  </si>
  <si>
    <t>Notes ze znacznikami w okładce z logo projektu</t>
  </si>
  <si>
    <t>Torba ekologiczna z logo projektu</t>
  </si>
  <si>
    <t>Długopis z logo projektu</t>
  </si>
  <si>
    <t>Cukierki-krówki w opakowaniu z logo FAMI</t>
  </si>
  <si>
    <t>400</t>
  </si>
  <si>
    <t>12</t>
  </si>
  <si>
    <t>7000</t>
  </si>
  <si>
    <t>10000</t>
  </si>
  <si>
    <t>5000</t>
  </si>
  <si>
    <t>11500</t>
  </si>
  <si>
    <t>JEDNOSTKA
zapotrzebowanie</t>
  </si>
  <si>
    <t xml:space="preserve">ILOŚĆ
zapotrzebowanie </t>
  </si>
  <si>
    <t xml:space="preserve">Artykuły dla dzieci przedszkolnych i szkolnych (j. polski i wyrównawcze) </t>
  </si>
  <si>
    <t>Artykuły dla dzieci biorących udział w lekcjach międzykulturowych</t>
  </si>
  <si>
    <t xml:space="preserve">Artykuły dla młodzieży z grup wsparcia </t>
  </si>
  <si>
    <t>Plastelina magnetyczna</t>
  </si>
  <si>
    <t>20</t>
  </si>
  <si>
    <t>Bańki mydlane</t>
  </si>
  <si>
    <t>Układanka tangram</t>
  </si>
  <si>
    <t>daktyle suszone, drylowane</t>
  </si>
  <si>
    <t xml:space="preserve">Drewniana układanka tangram dla dzieci. </t>
  </si>
  <si>
    <t>Butelka zawierająca płyn i urządzenie do robienia baniek mydlanych, poj. ok. 60 ml</t>
  </si>
  <si>
    <t>Plastelina magnetyczna w opakowaniu zawierającym magnes i zabawkowe oczy, masa ok. 60g. Plastelina powinna być dostępna w minimum 4 różnych kolorach (pojedyncze opakowanie może zawierać plastelinę w jednym kolorze, dostawca dostarczy plastelinę w min. 4 kolorach w różnych opakowaniach).</t>
  </si>
  <si>
    <t>Zdjęcie poglądowe</t>
  </si>
  <si>
    <t>wartość jednostkowa brutto</t>
  </si>
  <si>
    <t>wartość całkowita brutto</t>
  </si>
  <si>
    <t>Łączna wartość pozycji brutto</t>
  </si>
  <si>
    <t>Łączna wartość zamówienia (suma wartości pozycji):</t>
  </si>
  <si>
    <t xml:space="preserve">Panel prezentacyjny - stojak na broszury A4, do powieszenia na ścianie lub postawienia na biurku, z 3 lub 4 kieszeniami, z przezroczystego plastyku. Na pojemniku umieszczone są: logo projektu ,,Bezpieczna Przystań Mazowieckie” , logo FAMI (wraz z informacją o finansowaniu) oraz  adres strony projektu (http://bezpiecznaprzystan.mazowieckie.pl/) , kolorowe lub czarne. </t>
  </si>
  <si>
    <t>Teczka kartonowa z gumką, format A4, na okładce przedniej nadruk kolorowy z logo projektu ,,Bezpieczna Przystań Mazowieckie” i  adresem strony projektu, na okładce tylnej nadruk- stopka z logo: FAMI (wraz z informacją o finansowaniu), projektu ,,Bezpieczna Przystań Mazowieckie”, WSC, wojewody mazowieckiego, czterech partnerów, adresem strony projektu (http://bezpiecznaprzystan.mazowieckie.pl/)</t>
  </si>
  <si>
    <t xml:space="preserve">Notesik ze znacznikami w minimum 4 kolorach, na okładce nadruk z logo projektu ,,Bezpieczna Przystań Mazowieckie” i adresem strony projektu, na odwrocie okładki lub okładce tylnej nadruk kolorowy z logo: FAMI (wraz z informacją o finansowaniu), projektu ,,Bezpieczna Przystań Mazowieckie”, WSC, wojewody mazowieckiego, czterech partnerów, adresem strony projektu (http://bezpiecznaprzystan.mazowieckie.pl/) </t>
  </si>
  <si>
    <t>Torba z surówki bawełnianej: rozmiar: 38x 42cm długość rączek 70cm. Nadruk w kolorze czarnym: logo FAMI, logo   projektu ,,Bezpieczna Przystań Mazowieckie”, adres  strony projektu (http://bezpiecznaprzystan.mazowieckie.pl/)</t>
  </si>
  <si>
    <t>Długopis ekologiczny wykonany z kartonu, plastiku po recyklingu lub drewna, niebieski wkład, nadruk w kolorze czarnym: logo FAMI, logo   projektu ,,Bezpieczna Przystań Mazowieckie”, adres  strony projektu (http://bezpiecznaprzystan.mazowieckie.pl/)</t>
  </si>
  <si>
    <t>Notesik z kolorowym logo projektu ,,Bezpieczna Przystań Mazowieckie” , logo FAMI oraz  adresem strony projektu (http://bezpiecznaprzystan.mazowieckie.pl/), kwadratowy, o boku od 7 do 8 mm, 50 kartek w bloczku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</si>
</sst>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1">
    <font>
      <sz val="11"/>
      <color theme="1"/>
      <name val="Czcionka tekstu podstawowego"/>
      <family val="2"/>
      <charset val="238"/>
    </font>
    <font>
      <sz val="11"/>
      <color indexed="8"/>
      <name val="Czcionka tekstu podstawowego"/>
      <family val="2"/>
      <charset val="238"/>
    </font>
    <font>
      <b/>
      <sz val="10"/>
      <name val="Arial"/>
      <family val="2"/>
    </font>
    <font>
      <sz val="10"/>
      <color indexed="8"/>
      <name val="Czcionka tekstu podstawowego"/>
      <family val="2"/>
      <charset val="238"/>
    </font>
    <font>
      <b/>
      <sz val="10"/>
      <color indexed="8"/>
      <name val="Czcionka tekstu podstawowego"/>
      <family val="2"/>
      <charset val="238"/>
    </font>
    <font>
      <b/>
      <sz val="10"/>
      <name val="Arial"/>
      <family val="2"/>
      <charset val="238"/>
    </font>
    <font>
      <sz val="10"/>
      <name val="Arial"/>
      <family val="2"/>
      <charset val="238"/>
    </font>
    <font>
      <b/>
      <sz val="10"/>
      <color indexed="48"/>
      <name val="Arial"/>
      <family val="2"/>
      <charset val="238"/>
    </font>
    <font>
      <b/>
      <sz val="11"/>
      <color indexed="8"/>
      <name val="Czcionka tekstu podstawowego"/>
      <charset val="238"/>
    </font>
    <font>
      <sz val="9"/>
      <color indexed="81"/>
      <name val="Tahoma"/>
      <family val="2"/>
      <charset val="238"/>
    </font>
    <font>
      <b/>
      <sz val="9"/>
      <color indexed="81"/>
      <name val="Tahoma"/>
      <family val="2"/>
      <charset val="238"/>
    </font>
    <font>
      <sz val="11"/>
      <color indexed="8"/>
      <name val="Czcionka tekstu podstawowego"/>
      <family val="2"/>
      <charset val="238"/>
    </font>
    <font>
      <b/>
      <sz val="10"/>
      <color indexed="8"/>
      <name val="Czcionka tekstu podstawowego"/>
      <family val="2"/>
      <charset val="238"/>
    </font>
    <font>
      <b/>
      <sz val="10"/>
      <color indexed="8"/>
      <name val="Czcionka tekstu podstawowego"/>
      <charset val="238"/>
    </font>
    <font>
      <b/>
      <i/>
      <sz val="10"/>
      <name val="Arial"/>
      <family val="2"/>
      <charset val="238"/>
    </font>
    <font>
      <sz val="8"/>
      <name val="Czcionka tekstu podstawowego"/>
      <family val="2"/>
      <charset val="238"/>
    </font>
    <font>
      <sz val="11"/>
      <color indexed="57"/>
      <name val="Czcionka tekstu podstawowego"/>
      <family val="2"/>
      <charset val="238"/>
    </font>
    <font>
      <sz val="10"/>
      <name val="Arial CE"/>
      <charset val="238"/>
    </font>
    <font>
      <sz val="10"/>
      <name val="Czcionka tekstu podstawowego"/>
      <charset val="238"/>
    </font>
    <font>
      <b/>
      <sz val="10"/>
      <name val="Czcionka tekstu podstawowego"/>
      <charset val="238"/>
    </font>
    <font>
      <b/>
      <sz val="10"/>
      <name val="Czcionka tekstu podstawowego"/>
      <family val="2"/>
      <charset val="238"/>
    </font>
    <font>
      <sz val="11"/>
      <name val="Czcionka tekstu podstawowego"/>
      <family val="2"/>
      <charset val="238"/>
    </font>
    <font>
      <b/>
      <sz val="11"/>
      <name val="Czcionka tekstu podstawowego"/>
      <charset val="238"/>
    </font>
    <font>
      <sz val="10"/>
      <name val="Czcionka tekstu podstawowego"/>
      <family val="2"/>
      <charset val="238"/>
    </font>
    <font>
      <sz val="10"/>
      <color indexed="8"/>
      <name val="Arial"/>
      <family val="2"/>
      <charset val="238"/>
    </font>
    <font>
      <sz val="10"/>
      <color indexed="10"/>
      <name val="Czcionka tekstu podstawowego"/>
      <charset val="238"/>
    </font>
    <font>
      <sz val="10"/>
      <color indexed="10"/>
      <name val="Arial"/>
      <family val="2"/>
      <charset val="238"/>
    </font>
    <font>
      <sz val="11"/>
      <color indexed="10"/>
      <name val="Czcionka tekstu podstawowego"/>
      <family val="2"/>
      <charset val="238"/>
    </font>
    <font>
      <b/>
      <sz val="11"/>
      <color theme="1"/>
      <name val="Czcionka tekstu podstawowego"/>
      <charset val="238"/>
    </font>
    <font>
      <b/>
      <sz val="11"/>
      <name val="Czcionka tekstu podstawowego"/>
      <family val="2"/>
      <charset val="238"/>
    </font>
    <font>
      <b/>
      <sz val="16"/>
      <name val="Czcionka tekstu podstawowego"/>
      <charset val="238"/>
    </font>
  </fonts>
  <fills count="12">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5"/>
        <bgColor indexed="64"/>
      </patternFill>
    </fill>
    <fill>
      <patternFill patternType="solid">
        <fgColor indexed="46"/>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7" fillId="0" borderId="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4" fontId="2" fillId="2" borderId="1" xfId="0" applyNumberFormat="1" applyFont="1" applyFill="1" applyBorder="1" applyAlignment="1">
      <alignment horizontal="center"/>
    </xf>
    <xf numFmtId="4" fontId="5" fillId="3" borderId="1" xfId="4" applyNumberFormat="1" applyFont="1" applyFill="1" applyBorder="1" applyAlignment="1">
      <alignment horizontal="center"/>
    </xf>
    <xf numFmtId="4" fontId="6" fillId="0" borderId="1" xfId="4" applyNumberFormat="1" applyFont="1" applyBorder="1" applyAlignment="1">
      <alignment horizontal="center"/>
    </xf>
    <xf numFmtId="0" fontId="2" fillId="3" borderId="2" xfId="0" applyFont="1" applyFill="1" applyBorder="1" applyAlignment="1">
      <alignment wrapText="1"/>
    </xf>
    <xf numFmtId="0" fontId="4" fillId="0" borderId="3" xfId="0" applyFont="1" applyBorder="1"/>
    <xf numFmtId="4" fontId="5" fillId="2" borderId="1" xfId="0" applyNumberFormat="1" applyFont="1" applyFill="1" applyBorder="1" applyAlignment="1">
      <alignment horizontal="center"/>
    </xf>
    <xf numFmtId="0" fontId="3" fillId="0" borderId="0" xfId="0" applyFont="1" applyBorder="1"/>
    <xf numFmtId="0" fontId="2" fillId="0" borderId="0" xfId="0" applyFont="1" applyBorder="1"/>
    <xf numFmtId="10" fontId="7" fillId="0" borderId="0" xfId="4" applyNumberFormat="1" applyFont="1" applyBorder="1" applyAlignment="1">
      <alignment horizontal="center"/>
    </xf>
    <xf numFmtId="4" fontId="2" fillId="4" borderId="4" xfId="0" applyNumberFormat="1" applyFont="1" applyFill="1" applyBorder="1" applyAlignment="1">
      <alignment horizontal="center" wrapText="1"/>
    </xf>
    <xf numFmtId="0" fontId="0" fillId="0" borderId="0" xfId="0" applyAlignment="1">
      <alignment horizontal="center"/>
    </xf>
    <xf numFmtId="4" fontId="2" fillId="4" borderId="1" xfId="0" applyNumberFormat="1" applyFont="1" applyFill="1" applyBorder="1" applyAlignment="1">
      <alignment horizontal="center" wrapText="1"/>
    </xf>
    <xf numFmtId="0" fontId="2" fillId="4" borderId="5"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0" fontId="2" fillId="2" borderId="2" xfId="0" applyFont="1" applyFill="1" applyBorder="1" applyAlignment="1"/>
    <xf numFmtId="0" fontId="2" fillId="4" borderId="2" xfId="0" applyFont="1" applyFill="1" applyBorder="1" applyAlignment="1" applyProtection="1">
      <alignment horizontal="center" vertical="center" wrapText="1"/>
      <protection locked="0"/>
    </xf>
    <xf numFmtId="4" fontId="2" fillId="4" borderId="2" xfId="0" applyNumberFormat="1" applyFont="1" applyFill="1" applyBorder="1" applyAlignment="1">
      <alignment horizontal="center" vertical="center"/>
    </xf>
    <xf numFmtId="4" fontId="2" fillId="4" borderId="2" xfId="0" applyNumberFormat="1" applyFont="1" applyFill="1" applyBorder="1" applyAlignment="1">
      <alignment horizontal="center" vertical="center" wrapText="1"/>
    </xf>
    <xf numFmtId="0" fontId="2" fillId="3" borderId="2" xfId="0" applyFont="1" applyFill="1" applyBorder="1" applyAlignment="1"/>
    <xf numFmtId="4" fontId="5" fillId="2" borderId="6" xfId="0" applyNumberFormat="1" applyFont="1" applyFill="1" applyBorder="1" applyAlignment="1">
      <alignment horizontal="center"/>
    </xf>
    <xf numFmtId="0" fontId="13" fillId="0" borderId="3" xfId="0" applyFont="1" applyBorder="1"/>
    <xf numFmtId="4" fontId="5" fillId="0" borderId="1" xfId="2" applyNumberFormat="1" applyFont="1" applyBorder="1" applyAlignment="1">
      <alignment horizontal="center"/>
    </xf>
    <xf numFmtId="0" fontId="12" fillId="3" borderId="3" xfId="0" applyFont="1" applyFill="1" applyBorder="1"/>
    <xf numFmtId="0" fontId="2" fillId="0" borderId="2" xfId="0" applyFont="1" applyFill="1" applyBorder="1" applyAlignment="1"/>
    <xf numFmtId="0" fontId="2" fillId="0" borderId="2" xfId="0" applyFont="1" applyFill="1" applyBorder="1" applyAlignment="1">
      <alignment wrapText="1"/>
    </xf>
    <xf numFmtId="4" fontId="5" fillId="2" borderId="7" xfId="0" applyNumberFormat="1" applyFont="1" applyFill="1" applyBorder="1" applyAlignment="1">
      <alignment horizontal="center"/>
    </xf>
    <xf numFmtId="0" fontId="6" fillId="0" borderId="2" xfId="1" applyFont="1" applyFill="1" applyBorder="1" applyAlignment="1">
      <alignment horizontal="center" wrapText="1"/>
    </xf>
    <xf numFmtId="2" fontId="6" fillId="0" borderId="2" xfId="1" applyNumberFormat="1" applyFont="1" applyFill="1" applyBorder="1" applyAlignment="1">
      <alignment horizontal="center" wrapText="1"/>
    </xf>
    <xf numFmtId="0" fontId="6" fillId="0" borderId="2" xfId="1" applyFont="1" applyFill="1" applyBorder="1" applyAlignment="1">
      <alignment wrapText="1"/>
    </xf>
    <xf numFmtId="0" fontId="0" fillId="5" borderId="0" xfId="0" applyFill="1"/>
    <xf numFmtId="0" fontId="16" fillId="6" borderId="0" xfId="0" applyFont="1" applyFill="1"/>
    <xf numFmtId="0" fontId="0" fillId="6" borderId="0" xfId="0" applyFill="1"/>
    <xf numFmtId="0" fontId="0" fillId="7" borderId="0" xfId="0" applyFill="1"/>
    <xf numFmtId="0" fontId="0" fillId="8" borderId="0" xfId="0" applyNumberFormat="1" applyFont="1" applyFill="1" applyAlignment="1"/>
    <xf numFmtId="0" fontId="0" fillId="0" borderId="0" xfId="0" applyFill="1"/>
    <xf numFmtId="0" fontId="0" fillId="0" borderId="0" xfId="0" applyNumberFormat="1" applyFont="1" applyFill="1" applyAlignment="1"/>
    <xf numFmtId="0" fontId="0" fillId="0" borderId="0" xfId="0" applyFont="1" applyFill="1" applyBorder="1" applyAlignment="1"/>
    <xf numFmtId="0" fontId="0" fillId="0" borderId="0" xfId="0" applyFill="1" applyBorder="1"/>
    <xf numFmtId="0" fontId="0" fillId="8" borderId="0" xfId="0" applyFill="1"/>
    <xf numFmtId="3" fontId="6" fillId="0" borderId="2" xfId="0" applyNumberFormat="1" applyFont="1" applyFill="1" applyBorder="1" applyAlignment="1" applyProtection="1">
      <alignment horizontal="center" vertical="center"/>
      <protection locked="0"/>
    </xf>
    <xf numFmtId="1" fontId="6" fillId="0" borderId="2" xfId="4" applyNumberFormat="1" applyFont="1" applyBorder="1" applyAlignment="1">
      <alignment horizontal="center" vertical="center"/>
    </xf>
    <xf numFmtId="4" fontId="6" fillId="0" borderId="2" xfId="4" applyNumberFormat="1" applyFont="1" applyBorder="1" applyAlignment="1">
      <alignment horizontal="center" vertical="center"/>
    </xf>
    <xf numFmtId="4" fontId="6" fillId="0" borderId="1" xfId="4" applyNumberFormat="1" applyFont="1" applyBorder="1" applyAlignment="1">
      <alignment horizontal="center" vertical="center"/>
    </xf>
    <xf numFmtId="0" fontId="16" fillId="0" borderId="0" xfId="0" applyFont="1" applyFill="1"/>
    <xf numFmtId="0" fontId="0" fillId="0" borderId="0" xfId="0" applyNumberFormat="1" applyFont="1" applyFill="1" applyBorder="1" applyAlignment="1"/>
    <xf numFmtId="2" fontId="6" fillId="0" borderId="2" xfId="4" applyNumberFormat="1" applyFont="1" applyBorder="1" applyAlignment="1">
      <alignment horizontal="center"/>
    </xf>
    <xf numFmtId="0" fontId="6" fillId="0" borderId="2" xfId="4" applyNumberFormat="1" applyFont="1" applyFill="1" applyBorder="1" applyAlignment="1">
      <alignment horizontal="center"/>
    </xf>
    <xf numFmtId="3" fontId="6" fillId="0" borderId="2" xfId="0" applyNumberFormat="1" applyFont="1" applyFill="1" applyBorder="1" applyAlignment="1" applyProtection="1">
      <alignment horizontal="center" wrapText="1"/>
      <protection locked="0"/>
    </xf>
    <xf numFmtId="3" fontId="6" fillId="0" borderId="2" xfId="0" applyNumberFormat="1" applyFont="1" applyFill="1" applyBorder="1" applyAlignment="1" applyProtection="1">
      <alignment horizontal="center" vertical="center" wrapText="1"/>
      <protection locked="0"/>
    </xf>
    <xf numFmtId="1" fontId="6" fillId="0" borderId="2" xfId="4" applyNumberFormat="1" applyFont="1" applyFill="1" applyBorder="1" applyAlignment="1">
      <alignment horizontal="center" vertical="center"/>
    </xf>
    <xf numFmtId="4" fontId="6" fillId="0" borderId="2" xfId="4" applyNumberFormat="1" applyFont="1" applyFill="1" applyBorder="1" applyAlignment="1">
      <alignment horizontal="center" vertical="center"/>
    </xf>
    <xf numFmtId="4" fontId="6" fillId="0" borderId="1" xfId="4" applyNumberFormat="1" applyFont="1" applyFill="1" applyBorder="1" applyAlignment="1">
      <alignment horizontal="center" vertical="center"/>
    </xf>
    <xf numFmtId="0" fontId="6" fillId="0" borderId="8" xfId="1" applyFont="1" applyFill="1" applyBorder="1" applyAlignment="1">
      <alignment wrapText="1"/>
    </xf>
    <xf numFmtId="0" fontId="6" fillId="0" borderId="9" xfId="1" applyFont="1" applyFill="1" applyBorder="1" applyAlignment="1">
      <alignment wrapText="1"/>
    </xf>
    <xf numFmtId="0" fontId="6" fillId="0" borderId="10" xfId="1" applyFont="1" applyFill="1" applyBorder="1" applyAlignment="1">
      <alignment horizontal="center" wrapText="1"/>
    </xf>
    <xf numFmtId="2" fontId="6" fillId="0" borderId="10" xfId="1" applyNumberFormat="1" applyFont="1" applyFill="1" applyBorder="1" applyAlignment="1">
      <alignment horizontal="center" wrapText="1"/>
    </xf>
    <xf numFmtId="1" fontId="6" fillId="0" borderId="2" xfId="1" applyNumberFormat="1" applyFont="1" applyFill="1" applyBorder="1" applyAlignment="1">
      <alignment horizontal="center" wrapText="1"/>
    </xf>
    <xf numFmtId="0" fontId="6" fillId="0" borderId="10" xfId="0" applyFont="1" applyFill="1" applyBorder="1" applyAlignment="1">
      <alignment wrapText="1"/>
    </xf>
    <xf numFmtId="0" fontId="6" fillId="0" borderId="11" xfId="1" applyFont="1" applyFill="1" applyBorder="1" applyAlignment="1">
      <alignment horizontal="center" wrapText="1"/>
    </xf>
    <xf numFmtId="2" fontId="6" fillId="0" borderId="10" xfId="4" applyNumberFormat="1" applyFont="1" applyFill="1" applyBorder="1" applyAlignment="1" applyProtection="1">
      <alignment horizontal="center"/>
    </xf>
    <xf numFmtId="0" fontId="6" fillId="0" borderId="12" xfId="1" applyFont="1" applyFill="1" applyBorder="1" applyAlignment="1">
      <alignment horizontal="center" wrapText="1"/>
    </xf>
    <xf numFmtId="2" fontId="6" fillId="0" borderId="12" xfId="1" applyNumberFormat="1" applyFont="1" applyFill="1" applyBorder="1" applyAlignment="1">
      <alignment horizontal="center" wrapText="1"/>
    </xf>
    <xf numFmtId="1" fontId="6" fillId="0" borderId="10" xfId="1" applyNumberFormat="1" applyFont="1" applyFill="1" applyBorder="1" applyAlignment="1">
      <alignment horizontal="center" wrapText="1"/>
    </xf>
    <xf numFmtId="0" fontId="6" fillId="0" borderId="13" xfId="1" applyFont="1" applyFill="1" applyBorder="1" applyAlignment="1">
      <alignment wrapText="1"/>
    </xf>
    <xf numFmtId="0" fontId="6" fillId="0" borderId="14" xfId="1" applyFont="1" applyFill="1" applyBorder="1" applyAlignment="1">
      <alignment horizontal="center" wrapText="1"/>
    </xf>
    <xf numFmtId="2" fontId="6" fillId="0" borderId="10" xfId="1" applyNumberFormat="1" applyFont="1" applyFill="1" applyBorder="1" applyAlignment="1">
      <alignment horizontal="center" vertical="center" wrapText="1"/>
    </xf>
    <xf numFmtId="2" fontId="6" fillId="0" borderId="14" xfId="1" applyNumberFormat="1" applyFont="1" applyFill="1" applyBorder="1" applyAlignment="1">
      <alignment horizontal="center" vertical="center" wrapText="1"/>
    </xf>
    <xf numFmtId="3" fontId="0" fillId="0" borderId="0" xfId="0" applyNumberFormat="1" applyFill="1"/>
    <xf numFmtId="4" fontId="6" fillId="0" borderId="15" xfId="4" applyNumberFormat="1" applyFont="1" applyFill="1" applyBorder="1" applyAlignment="1">
      <alignment horizontal="center"/>
    </xf>
    <xf numFmtId="0" fontId="6" fillId="0" borderId="16" xfId="1" applyFont="1" applyFill="1" applyBorder="1" applyAlignment="1">
      <alignment wrapText="1"/>
    </xf>
    <xf numFmtId="0" fontId="6" fillId="0" borderId="17" xfId="1" applyFont="1" applyFill="1" applyBorder="1" applyAlignment="1">
      <alignment horizontal="center" wrapText="1"/>
    </xf>
    <xf numFmtId="2" fontId="6" fillId="0" borderId="18" xfId="1" applyNumberFormat="1" applyFont="1" applyFill="1" applyBorder="1" applyAlignment="1">
      <alignment horizontal="center" wrapText="1"/>
    </xf>
    <xf numFmtId="1" fontId="2" fillId="4" borderId="2" xfId="0" applyNumberFormat="1" applyFont="1" applyFill="1" applyBorder="1" applyAlignment="1">
      <alignment horizontal="center" vertical="center" wrapText="1"/>
    </xf>
    <xf numFmtId="1" fontId="6" fillId="0" borderId="10" xfId="4" applyNumberFormat="1" applyFont="1" applyFill="1" applyBorder="1" applyAlignment="1" applyProtection="1">
      <alignment horizontal="center"/>
    </xf>
    <xf numFmtId="1" fontId="6" fillId="0" borderId="2" xfId="4" applyNumberFormat="1" applyFont="1" applyBorder="1" applyAlignment="1">
      <alignment horizontal="center"/>
    </xf>
    <xf numFmtId="1" fontId="6" fillId="0" borderId="14" xfId="1" applyNumberFormat="1" applyFont="1" applyFill="1" applyBorder="1" applyAlignment="1">
      <alignment horizontal="center" wrapText="1"/>
    </xf>
    <xf numFmtId="1" fontId="6" fillId="0" borderId="17" xfId="1" applyNumberFormat="1" applyFont="1" applyFill="1" applyBorder="1" applyAlignment="1">
      <alignment horizontal="center" wrapText="1"/>
    </xf>
    <xf numFmtId="49" fontId="6" fillId="0" borderId="2" xfId="0" applyNumberFormat="1" applyFont="1" applyFill="1" applyBorder="1" applyAlignment="1">
      <alignment vertical="center" wrapText="1"/>
    </xf>
    <xf numFmtId="49"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49" fontId="6" fillId="0" borderId="12" xfId="0" applyNumberFormat="1" applyFont="1" applyFill="1" applyBorder="1" applyAlignment="1">
      <alignment vertical="center" wrapText="1"/>
    </xf>
    <xf numFmtId="49"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4" fontId="6" fillId="0" borderId="12" xfId="0" applyNumberFormat="1" applyFont="1" applyFill="1" applyBorder="1" applyAlignment="1">
      <alignment horizontal="center" vertical="center"/>
    </xf>
    <xf numFmtId="49" fontId="6" fillId="0" borderId="10" xfId="0" applyNumberFormat="1" applyFont="1" applyFill="1" applyBorder="1" applyAlignment="1">
      <alignment vertical="center" wrapText="1"/>
    </xf>
    <xf numFmtId="49" fontId="6" fillId="0" borderId="10" xfId="0" applyNumberFormat="1" applyFont="1" applyFill="1" applyBorder="1" applyAlignment="1">
      <alignment horizontal="center" vertical="center"/>
    </xf>
    <xf numFmtId="1" fontId="6" fillId="0" borderId="10" xfId="0" applyNumberFormat="1" applyFont="1" applyFill="1" applyBorder="1" applyAlignment="1">
      <alignment horizontal="center" vertical="center"/>
    </xf>
    <xf numFmtId="4" fontId="6" fillId="0" borderId="10" xfId="0" applyNumberFormat="1" applyFont="1" applyFill="1" applyBorder="1" applyAlignment="1">
      <alignment horizontal="center" vertical="center"/>
    </xf>
    <xf numFmtId="0" fontId="20" fillId="0" borderId="19" xfId="0" applyFont="1" applyBorder="1"/>
    <xf numFmtId="0" fontId="20" fillId="0" borderId="3" xfId="0" applyFont="1" applyBorder="1"/>
    <xf numFmtId="0" fontId="21" fillId="0" borderId="20" xfId="0" applyFont="1" applyBorder="1"/>
    <xf numFmtId="0" fontId="20" fillId="3" borderId="3" xfId="0" applyFont="1" applyFill="1" applyBorder="1"/>
    <xf numFmtId="3" fontId="6" fillId="0" borderId="2" xfId="0" applyNumberFormat="1" applyFont="1" applyFill="1" applyBorder="1" applyAlignment="1" applyProtection="1">
      <alignment horizontal="center"/>
      <protection locked="0"/>
    </xf>
    <xf numFmtId="2" fontId="6" fillId="0" borderId="2" xfId="4" applyNumberFormat="1" applyFont="1" applyFill="1" applyBorder="1" applyAlignment="1">
      <alignment horizontal="center"/>
    </xf>
    <xf numFmtId="0" fontId="6" fillId="0" borderId="2" xfId="0" applyFont="1" applyFill="1" applyBorder="1" applyAlignment="1">
      <alignment wrapText="1"/>
    </xf>
    <xf numFmtId="4" fontId="6" fillId="0" borderId="1" xfId="4" applyNumberFormat="1" applyFont="1" applyFill="1" applyBorder="1" applyAlignment="1">
      <alignment horizontal="center"/>
    </xf>
    <xf numFmtId="0" fontId="18" fillId="0" borderId="3" xfId="0" applyFont="1" applyFill="1" applyBorder="1"/>
    <xf numFmtId="0" fontId="18" fillId="0" borderId="3" xfId="0" applyFont="1" applyFill="1" applyBorder="1" applyAlignment="1">
      <alignment horizontal="center" vertical="center"/>
    </xf>
    <xf numFmtId="0" fontId="19" fillId="3" borderId="3" xfId="0" applyFont="1" applyFill="1" applyBorder="1"/>
    <xf numFmtId="1" fontId="6" fillId="0" borderId="2" xfId="4" applyNumberFormat="1" applyFont="1" applyFill="1" applyBorder="1" applyAlignment="1">
      <alignment horizontal="center"/>
    </xf>
    <xf numFmtId="0" fontId="21" fillId="0" borderId="0" xfId="0" applyFont="1" applyAlignment="1">
      <alignment wrapText="1"/>
    </xf>
    <xf numFmtId="0" fontId="21" fillId="0" borderId="0" xfId="0" applyFont="1"/>
    <xf numFmtId="4" fontId="0" fillId="0" borderId="0" xfId="0" applyNumberFormat="1" applyFill="1"/>
    <xf numFmtId="4" fontId="16" fillId="0" borderId="0" xfId="0" applyNumberFormat="1" applyFont="1" applyFill="1"/>
    <xf numFmtId="0" fontId="21" fillId="3" borderId="2" xfId="0" applyFont="1" applyFill="1" applyBorder="1" applyAlignment="1"/>
    <xf numFmtId="49" fontId="6" fillId="0" borderId="10"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21"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49" fontId="6" fillId="0" borderId="14" xfId="0" applyNumberFormat="1" applyFont="1" applyFill="1" applyBorder="1" applyAlignment="1">
      <alignment vertical="center" wrapText="1"/>
    </xf>
    <xf numFmtId="49" fontId="6" fillId="0" borderId="14"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49" fontId="6" fillId="0" borderId="10" xfId="0" applyNumberFormat="1" applyFont="1" applyFill="1" applyBorder="1" applyAlignment="1">
      <alignment horizontal="left" vertical="center" wrapText="1"/>
    </xf>
    <xf numFmtId="49" fontId="21" fillId="0" borderId="10" xfId="0" applyNumberFormat="1" applyFont="1" applyFill="1" applyBorder="1" applyAlignment="1">
      <alignment horizontal="center" vertical="center"/>
    </xf>
    <xf numFmtId="4" fontId="21" fillId="0" borderId="10" xfId="0" applyNumberFormat="1" applyFont="1" applyFill="1" applyBorder="1" applyAlignment="1">
      <alignment horizontal="center" vertical="center"/>
    </xf>
    <xf numFmtId="0" fontId="23" fillId="0" borderId="2" xfId="0" applyFont="1" applyFill="1" applyBorder="1" applyAlignment="1">
      <alignment horizontal="center"/>
    </xf>
    <xf numFmtId="1" fontId="21" fillId="3" borderId="2" xfId="0" applyNumberFormat="1" applyFont="1" applyFill="1" applyBorder="1" applyAlignment="1"/>
    <xf numFmtId="1" fontId="6" fillId="0" borderId="10" xfId="0" applyNumberFormat="1" applyFont="1" applyFill="1" applyBorder="1" applyAlignment="1">
      <alignment horizontal="center" vertical="center" wrapText="1"/>
    </xf>
    <xf numFmtId="1" fontId="6" fillId="0" borderId="14" xfId="0" applyNumberFormat="1" applyFont="1" applyFill="1" applyBorder="1" applyAlignment="1">
      <alignment horizontal="center" vertical="center"/>
    </xf>
    <xf numFmtId="4" fontId="6" fillId="0" borderId="22" xfId="0" applyNumberFormat="1" applyFont="1" applyFill="1" applyBorder="1" applyAlignment="1">
      <alignment horizontal="center" vertical="center"/>
    </xf>
    <xf numFmtId="1" fontId="21" fillId="0" borderId="10" xfId="0" applyNumberFormat="1" applyFont="1" applyFill="1" applyBorder="1" applyAlignment="1">
      <alignment horizontal="center" vertical="center"/>
    </xf>
    <xf numFmtId="1" fontId="23" fillId="0" borderId="2" xfId="0" applyNumberFormat="1" applyFont="1" applyFill="1" applyBorder="1" applyAlignment="1">
      <alignment horizontal="center"/>
    </xf>
    <xf numFmtId="1" fontId="21" fillId="0" borderId="0" xfId="0" applyNumberFormat="1" applyFont="1"/>
    <xf numFmtId="49" fontId="24" fillId="0" borderId="10" xfId="0" applyNumberFormat="1" applyFont="1" applyFill="1" applyBorder="1" applyAlignment="1">
      <alignment vertical="center" wrapText="1"/>
    </xf>
    <xf numFmtId="0" fontId="25" fillId="0" borderId="3" xfId="0" applyFont="1" applyFill="1" applyBorder="1"/>
    <xf numFmtId="0" fontId="26" fillId="0" borderId="8" xfId="1" applyFont="1" applyFill="1" applyBorder="1" applyAlignment="1">
      <alignment wrapText="1"/>
    </xf>
    <xf numFmtId="0" fontId="26" fillId="0" borderId="2" xfId="1" applyFont="1" applyFill="1" applyBorder="1" applyAlignment="1">
      <alignment horizontal="center" wrapText="1"/>
    </xf>
    <xf numFmtId="1" fontId="26" fillId="0" borderId="2" xfId="1" applyNumberFormat="1" applyFont="1" applyFill="1" applyBorder="1" applyAlignment="1">
      <alignment horizontal="center" wrapText="1"/>
    </xf>
    <xf numFmtId="2" fontId="26" fillId="0" borderId="2" xfId="1" applyNumberFormat="1" applyFont="1" applyFill="1" applyBorder="1" applyAlignment="1">
      <alignment horizontal="center" wrapText="1"/>
    </xf>
    <xf numFmtId="4" fontId="26" fillId="0" borderId="1" xfId="4" applyNumberFormat="1" applyFont="1" applyFill="1" applyBorder="1" applyAlignment="1">
      <alignment horizontal="center"/>
    </xf>
    <xf numFmtId="0" fontId="27" fillId="0" borderId="0" xfId="0" applyFont="1" applyFill="1"/>
    <xf numFmtId="0" fontId="27" fillId="5" borderId="0" xfId="0" applyFont="1" applyFill="1"/>
    <xf numFmtId="0" fontId="28"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wrapText="1"/>
    </xf>
    <xf numFmtId="0" fontId="29" fillId="0" borderId="0" xfId="0" applyFont="1" applyAlignment="1">
      <alignment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49" fontId="5" fillId="0" borderId="2" xfId="0" applyNumberFormat="1" applyFont="1" applyFill="1" applyBorder="1" applyAlignment="1">
      <alignment vertical="center" wrapText="1"/>
    </xf>
    <xf numFmtId="49" fontId="6"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xf>
    <xf numFmtId="0" fontId="19" fillId="0" borderId="2" xfId="0" applyFont="1" applyFill="1" applyBorder="1" applyAlignment="1">
      <alignment horizontal="left" vertical="center" wrapText="1"/>
    </xf>
    <xf numFmtId="0" fontId="20" fillId="0" borderId="2" xfId="0" applyFont="1" applyFill="1" applyBorder="1"/>
    <xf numFmtId="0" fontId="20" fillId="0" borderId="2" xfId="0" applyFont="1" applyFill="1" applyBorder="1" applyAlignment="1">
      <alignment wrapText="1"/>
    </xf>
    <xf numFmtId="0" fontId="20"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19" fillId="9"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0" borderId="37" xfId="0" applyFont="1" applyFill="1" applyBorder="1" applyAlignment="1">
      <alignment vertical="center" wrapText="1"/>
    </xf>
    <xf numFmtId="0" fontId="19" fillId="0" borderId="38" xfId="0" applyFont="1" applyFill="1" applyBorder="1" applyAlignment="1">
      <alignment vertical="center" wrapText="1"/>
    </xf>
    <xf numFmtId="0" fontId="19" fillId="0" borderId="11" xfId="0" applyFont="1" applyFill="1" applyBorder="1" applyAlignment="1">
      <alignment vertical="center" wrapText="1"/>
    </xf>
    <xf numFmtId="0" fontId="28" fillId="10" borderId="2" xfId="0" applyFont="1" applyFill="1" applyBorder="1" applyAlignment="1">
      <alignment horizontal="center" wrapText="1"/>
    </xf>
    <xf numFmtId="0" fontId="21" fillId="0" borderId="2" xfId="0" applyFont="1" applyBorder="1" applyAlignment="1">
      <alignment horizontal="center" wrapText="1"/>
    </xf>
    <xf numFmtId="0" fontId="0" fillId="11" borderId="2" xfId="0" applyFill="1" applyBorder="1"/>
    <xf numFmtId="0" fontId="21" fillId="11" borderId="8" xfId="0" applyFont="1" applyFill="1" applyBorder="1" applyAlignment="1">
      <alignment vertical="center"/>
    </xf>
    <xf numFmtId="49" fontId="5" fillId="10" borderId="2" xfId="0" applyNumberFormat="1" applyFont="1" applyFill="1" applyBorder="1" applyAlignment="1">
      <alignment vertical="center" wrapText="1"/>
    </xf>
    <xf numFmtId="49" fontId="5" fillId="10" borderId="29" xfId="0" applyNumberFormat="1" applyFont="1" applyFill="1" applyBorder="1" applyAlignment="1">
      <alignment vertical="center" wrapText="1"/>
    </xf>
    <xf numFmtId="49" fontId="5" fillId="10" borderId="8" xfId="0" applyNumberFormat="1" applyFont="1" applyFill="1" applyBorder="1" applyAlignment="1">
      <alignment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0" fontId="8" fillId="4" borderId="4" xfId="0" applyFont="1" applyFill="1" applyBorder="1" applyAlignment="1">
      <alignment horizontal="center"/>
    </xf>
    <xf numFmtId="0" fontId="2" fillId="2" borderId="25" xfId="0" applyFont="1" applyFill="1" applyBorder="1" applyAlignment="1"/>
    <xf numFmtId="0" fontId="0" fillId="0" borderId="26" xfId="0" applyBorder="1" applyAlignment="1"/>
    <xf numFmtId="0" fontId="2" fillId="4" borderId="27" xfId="0" applyFont="1" applyFill="1" applyBorder="1" applyAlignment="1"/>
    <xf numFmtId="0" fontId="0" fillId="4" borderId="28" xfId="0" applyFill="1" applyBorder="1"/>
    <xf numFmtId="0" fontId="2" fillId="2" borderId="3" xfId="0" applyFont="1" applyFill="1" applyBorder="1" applyAlignment="1"/>
    <xf numFmtId="0" fontId="0" fillId="0" borderId="2" xfId="0" applyBorder="1" applyAlignment="1"/>
    <xf numFmtId="0" fontId="8" fillId="4" borderId="5" xfId="0" applyFont="1" applyFill="1" applyBorder="1" applyAlignment="1">
      <alignment horizontal="center" wrapText="1"/>
    </xf>
    <xf numFmtId="0" fontId="8" fillId="4" borderId="29" xfId="0" applyFont="1" applyFill="1" applyBorder="1" applyAlignment="1">
      <alignment horizontal="center" wrapText="1"/>
    </xf>
    <xf numFmtId="0" fontId="8" fillId="4" borderId="30" xfId="0" applyFont="1" applyFill="1" applyBorder="1" applyAlignment="1">
      <alignment horizontal="center" wrapText="1"/>
    </xf>
    <xf numFmtId="0" fontId="2" fillId="2" borderId="31" xfId="0" applyFont="1" applyFill="1" applyBorder="1" applyAlignment="1">
      <alignment vertical="center" wrapText="1"/>
    </xf>
    <xf numFmtId="0" fontId="21" fillId="0" borderId="26" xfId="0" applyFont="1" applyBorder="1" applyAlignment="1">
      <alignment vertical="center" wrapText="1"/>
    </xf>
    <xf numFmtId="0" fontId="21" fillId="0" borderId="32" xfId="0" applyFont="1" applyBorder="1" applyAlignment="1">
      <alignment vertical="center" wrapText="1"/>
    </xf>
    <xf numFmtId="0" fontId="2" fillId="2" borderId="33" xfId="0" applyFont="1" applyFill="1" applyBorder="1" applyAlignment="1"/>
    <xf numFmtId="0" fontId="21" fillId="0" borderId="34" xfId="0" applyFont="1" applyBorder="1" applyAlignment="1"/>
    <xf numFmtId="0" fontId="21" fillId="0" borderId="35" xfId="0" applyFont="1" applyBorder="1" applyAlignment="1"/>
    <xf numFmtId="0" fontId="22" fillId="4" borderId="23" xfId="0" applyFont="1" applyFill="1" applyBorder="1" applyAlignment="1">
      <alignment horizontal="center"/>
    </xf>
    <xf numFmtId="0" fontId="22" fillId="4" borderId="24" xfId="0" applyFont="1" applyFill="1" applyBorder="1" applyAlignment="1">
      <alignment horizontal="center"/>
    </xf>
    <xf numFmtId="0" fontId="22" fillId="4" borderId="4" xfId="0" applyFont="1" applyFill="1" applyBorder="1" applyAlignment="1">
      <alignment horizontal="center"/>
    </xf>
    <xf numFmtId="0" fontId="22" fillId="4" borderId="5" xfId="0" applyFont="1" applyFill="1" applyBorder="1" applyAlignment="1">
      <alignment horizontal="center"/>
    </xf>
    <xf numFmtId="0" fontId="22" fillId="4" borderId="29" xfId="0" applyFont="1" applyFill="1" applyBorder="1" applyAlignment="1">
      <alignment horizontal="center"/>
    </xf>
    <xf numFmtId="0" fontId="22" fillId="4" borderId="30" xfId="0" applyFont="1" applyFill="1" applyBorder="1" applyAlignment="1">
      <alignment horizontal="center"/>
    </xf>
    <xf numFmtId="0" fontId="21" fillId="0" borderId="2" xfId="0" applyFont="1" applyBorder="1" applyAlignment="1"/>
    <xf numFmtId="0" fontId="2" fillId="2" borderId="2" xfId="0" applyFont="1" applyFill="1" applyBorder="1" applyAlignment="1"/>
    <xf numFmtId="0" fontId="22" fillId="1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11" xfId="0"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0" fillId="11" borderId="37" xfId="0" applyFill="1" applyBorder="1" applyAlignment="1">
      <alignment horizontal="center"/>
    </xf>
    <xf numFmtId="0" fontId="0" fillId="11" borderId="38" xfId="0" applyFill="1" applyBorder="1" applyAlignment="1">
      <alignment horizontal="center"/>
    </xf>
    <xf numFmtId="0" fontId="0" fillId="11" borderId="11" xfId="0" applyFill="1" applyBorder="1" applyAlignment="1">
      <alignment horizontal="center"/>
    </xf>
    <xf numFmtId="49" fontId="5" fillId="9" borderId="36" xfId="0" applyNumberFormat="1" applyFont="1" applyFill="1" applyBorder="1" applyAlignment="1">
      <alignment horizontal="center" vertical="center" wrapText="1"/>
    </xf>
    <xf numFmtId="49" fontId="5" fillId="9" borderId="29" xfId="0" applyNumberFormat="1" applyFont="1" applyFill="1" applyBorder="1" applyAlignment="1">
      <alignment horizontal="center" vertical="center" wrapText="1"/>
    </xf>
    <xf numFmtId="0" fontId="30" fillId="10" borderId="36" xfId="0" applyFont="1" applyFill="1" applyBorder="1" applyAlignment="1">
      <alignment horizontal="center" vertical="center"/>
    </xf>
    <xf numFmtId="0" fontId="30" fillId="10" borderId="29" xfId="0" applyFont="1" applyFill="1" applyBorder="1" applyAlignment="1">
      <alignment horizontal="center" vertical="center"/>
    </xf>
    <xf numFmtId="0" fontId="19" fillId="0" borderId="11" xfId="0" applyFont="1" applyFill="1" applyBorder="1" applyAlignment="1">
      <alignment horizontal="center" vertical="center" wrapText="1"/>
    </xf>
  </cellXfs>
  <cellStyles count="5">
    <cellStyle name="Normalny" xfId="0" builtinId="0"/>
    <cellStyle name="Normalny_Arkusz1" xfId="1"/>
    <cellStyle name="Percent 2" xfId="2"/>
    <cellStyle name="Percent 2 2" xfId="3"/>
    <cellStyle name="Procentowy"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77562</xdr:colOff>
      <xdr:row>33</xdr:row>
      <xdr:rowOff>414125</xdr:rowOff>
    </xdr:from>
    <xdr:to>
      <xdr:col>4</xdr:col>
      <xdr:colOff>1171576</xdr:colOff>
      <xdr:row>33</xdr:row>
      <xdr:rowOff>1428751</xdr:rowOff>
    </xdr:to>
    <xdr:pic>
      <xdr:nvPicPr>
        <xdr:cNvPr id="2" name="Obraz 1"/>
        <xdr:cNvPicPr>
          <a:picLocks noChangeAspect="1"/>
        </xdr:cNvPicPr>
      </xdr:nvPicPr>
      <xdr:blipFill>
        <a:blip xmlns:r="http://schemas.openxmlformats.org/officeDocument/2006/relationships" r:embed="rId1"/>
        <a:stretch>
          <a:fillRect/>
        </a:stretch>
      </xdr:blipFill>
      <xdr:spPr>
        <a:xfrm>
          <a:off x="5211537" y="28827200"/>
          <a:ext cx="1094014" cy="1014626"/>
        </a:xfrm>
        <a:prstGeom prst="rect">
          <a:avLst/>
        </a:prstGeom>
      </xdr:spPr>
    </xdr:pic>
    <xdr:clientData/>
  </xdr:twoCellAnchor>
  <xdr:twoCellAnchor editAs="oneCell">
    <xdr:from>
      <xdr:col>4</xdr:col>
      <xdr:colOff>166095</xdr:colOff>
      <xdr:row>37</xdr:row>
      <xdr:rowOff>476251</xdr:rowOff>
    </xdr:from>
    <xdr:to>
      <xdr:col>4</xdr:col>
      <xdr:colOff>1390650</xdr:colOff>
      <xdr:row>37</xdr:row>
      <xdr:rowOff>1609725</xdr:rowOff>
    </xdr:to>
    <xdr:pic>
      <xdr:nvPicPr>
        <xdr:cNvPr id="3" name="Obraz 2"/>
        <xdr:cNvPicPr>
          <a:picLocks noChangeAspect="1"/>
        </xdr:cNvPicPr>
      </xdr:nvPicPr>
      <xdr:blipFill>
        <a:blip xmlns:r="http://schemas.openxmlformats.org/officeDocument/2006/relationships" r:embed="rId2"/>
        <a:stretch>
          <a:fillRect/>
        </a:stretch>
      </xdr:blipFill>
      <xdr:spPr>
        <a:xfrm>
          <a:off x="6214470" y="32108776"/>
          <a:ext cx="1224555" cy="1133474"/>
        </a:xfrm>
        <a:prstGeom prst="rect">
          <a:avLst/>
        </a:prstGeom>
      </xdr:spPr>
    </xdr:pic>
    <xdr:clientData/>
  </xdr:twoCellAnchor>
  <xdr:twoCellAnchor editAs="oneCell">
    <xdr:from>
      <xdr:col>4</xdr:col>
      <xdr:colOff>61233</xdr:colOff>
      <xdr:row>47</xdr:row>
      <xdr:rowOff>447675</xdr:rowOff>
    </xdr:from>
    <xdr:to>
      <xdr:col>4</xdr:col>
      <xdr:colOff>1304925</xdr:colOff>
      <xdr:row>47</xdr:row>
      <xdr:rowOff>1948926</xdr:rowOff>
    </xdr:to>
    <xdr:pic>
      <xdr:nvPicPr>
        <xdr:cNvPr id="4" name="Obraz 3"/>
        <xdr:cNvPicPr>
          <a:picLocks noChangeAspect="1"/>
        </xdr:cNvPicPr>
      </xdr:nvPicPr>
      <xdr:blipFill>
        <a:blip xmlns:r="http://schemas.openxmlformats.org/officeDocument/2006/relationships" r:embed="rId3"/>
        <a:stretch>
          <a:fillRect/>
        </a:stretch>
      </xdr:blipFill>
      <xdr:spPr>
        <a:xfrm>
          <a:off x="6109608" y="40376475"/>
          <a:ext cx="1243692" cy="1501251"/>
        </a:xfrm>
        <a:prstGeom prst="rect">
          <a:avLst/>
        </a:prstGeom>
      </xdr:spPr>
    </xdr:pic>
    <xdr:clientData/>
  </xdr:twoCellAnchor>
  <xdr:twoCellAnchor editAs="oneCell">
    <xdr:from>
      <xdr:col>4</xdr:col>
      <xdr:colOff>200024</xdr:colOff>
      <xdr:row>51</xdr:row>
      <xdr:rowOff>371475</xdr:rowOff>
    </xdr:from>
    <xdr:to>
      <xdr:col>4</xdr:col>
      <xdr:colOff>1295400</xdr:colOff>
      <xdr:row>51</xdr:row>
      <xdr:rowOff>1457325</xdr:rowOff>
    </xdr:to>
    <xdr:pic>
      <xdr:nvPicPr>
        <xdr:cNvPr id="5" name="Obraz 4"/>
        <xdr:cNvPicPr>
          <a:picLocks noChangeAspect="1"/>
        </xdr:cNvPicPr>
      </xdr:nvPicPr>
      <xdr:blipFill>
        <a:blip xmlns:r="http://schemas.openxmlformats.org/officeDocument/2006/relationships" r:embed="rId4"/>
        <a:stretch>
          <a:fillRect/>
        </a:stretch>
      </xdr:blipFill>
      <xdr:spPr>
        <a:xfrm>
          <a:off x="6248399" y="43643550"/>
          <a:ext cx="1095376" cy="108585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workbookViewId="0">
      <selection activeCell="C22" sqref="C22"/>
    </sheetView>
  </sheetViews>
  <sheetFormatPr defaultRowHeight="14.25"/>
  <cols>
    <col min="1" max="1" width="4" customWidth="1"/>
    <col min="2" max="2" width="33" customWidth="1"/>
    <col min="3" max="3" width="18.75" customWidth="1"/>
    <col min="4" max="4" width="21.25" customWidth="1"/>
  </cols>
  <sheetData>
    <row r="1" spans="1:3" ht="15">
      <c r="A1" s="165" t="s">
        <v>256</v>
      </c>
      <c r="B1" s="166"/>
      <c r="C1" s="167"/>
    </row>
    <row r="2" spans="1:3" ht="23.25" customHeight="1">
      <c r="A2" s="174" t="s">
        <v>9</v>
      </c>
      <c r="B2" s="175"/>
      <c r="C2" s="176"/>
    </row>
    <row r="3" spans="1:3" ht="25.5">
      <c r="A3" s="13" t="s">
        <v>258</v>
      </c>
      <c r="B3" s="14" t="s">
        <v>212</v>
      </c>
      <c r="C3" s="12" t="s">
        <v>257</v>
      </c>
    </row>
    <row r="4" spans="1:3">
      <c r="A4" s="172" t="s">
        <v>215</v>
      </c>
      <c r="B4" s="173"/>
      <c r="C4" s="1">
        <f>SUM(C5:C13)</f>
        <v>10117028</v>
      </c>
    </row>
    <row r="5" spans="1:3">
      <c r="A5" s="23" t="s">
        <v>216</v>
      </c>
      <c r="B5" s="19" t="s">
        <v>217</v>
      </c>
      <c r="C5" s="2">
        <f>'Cel szczegółowy nr 2'!F5</f>
        <v>6276840</v>
      </c>
    </row>
    <row r="6" spans="1:3">
      <c r="A6" s="23" t="s">
        <v>219</v>
      </c>
      <c r="B6" s="4" t="s">
        <v>221</v>
      </c>
      <c r="C6" s="2">
        <f>'Cel szczegółowy nr 2'!F83</f>
        <v>173975</v>
      </c>
    </row>
    <row r="7" spans="1:3" ht="25.5">
      <c r="A7" s="23" t="s">
        <v>220</v>
      </c>
      <c r="B7" s="4" t="s">
        <v>224</v>
      </c>
      <c r="C7" s="2">
        <f>'Cel szczegółowy nr 2'!F99</f>
        <v>186150</v>
      </c>
    </row>
    <row r="8" spans="1:3" ht="25.5">
      <c r="A8" s="23" t="s">
        <v>223</v>
      </c>
      <c r="B8" s="4" t="s">
        <v>227</v>
      </c>
      <c r="C8" s="2">
        <f>'Cel szczegółowy nr 2'!F130</f>
        <v>1010840</v>
      </c>
    </row>
    <row r="9" spans="1:3" ht="25.5">
      <c r="A9" s="23" t="s">
        <v>226</v>
      </c>
      <c r="B9" s="4" t="s">
        <v>230</v>
      </c>
      <c r="C9" s="2">
        <f>'Cel szczegółowy nr 2'!F141</f>
        <v>1296863</v>
      </c>
    </row>
    <row r="10" spans="1:3">
      <c r="A10" s="23" t="s">
        <v>229</v>
      </c>
      <c r="B10" s="4" t="s">
        <v>233</v>
      </c>
      <c r="C10" s="2">
        <f>'Cel szczegółowy nr 2'!F196</f>
        <v>540640</v>
      </c>
    </row>
    <row r="11" spans="1:3">
      <c r="A11" s="23" t="s">
        <v>232</v>
      </c>
      <c r="B11" s="4" t="s">
        <v>236</v>
      </c>
      <c r="C11" s="2">
        <f>'Cel szczegółowy nr 2'!F238</f>
        <v>447920</v>
      </c>
    </row>
    <row r="12" spans="1:3">
      <c r="A12" s="23" t="s">
        <v>235</v>
      </c>
      <c r="B12" s="4" t="s">
        <v>239</v>
      </c>
      <c r="C12" s="2">
        <f>'Cel szczegółowy nr 2'!F277</f>
        <v>183800</v>
      </c>
    </row>
    <row r="13" spans="1:3" ht="25.5">
      <c r="A13" s="23" t="s">
        <v>238</v>
      </c>
      <c r="B13" s="4" t="s">
        <v>241</v>
      </c>
      <c r="C13" s="2">
        <v>0</v>
      </c>
    </row>
    <row r="14" spans="1:3">
      <c r="A14" s="5" t="s">
        <v>240</v>
      </c>
      <c r="B14" s="15" t="s">
        <v>243</v>
      </c>
      <c r="C14" s="6">
        <f>C4*10%</f>
        <v>1011702.8</v>
      </c>
    </row>
    <row r="15" spans="1:3" ht="15" thickBot="1">
      <c r="A15" s="7"/>
      <c r="B15" s="8"/>
      <c r="C15" s="9"/>
    </row>
    <row r="16" spans="1:3">
      <c r="A16" s="170" t="s">
        <v>244</v>
      </c>
      <c r="B16" s="171"/>
      <c r="C16" s="10" t="s">
        <v>245</v>
      </c>
    </row>
    <row r="17" spans="1:3">
      <c r="A17" s="21" t="s">
        <v>242</v>
      </c>
      <c r="B17" s="24" t="s">
        <v>247</v>
      </c>
      <c r="C17" s="22">
        <f>0</f>
        <v>0</v>
      </c>
    </row>
    <row r="18" spans="1:3" ht="27.75" customHeight="1">
      <c r="A18" s="21" t="s">
        <v>246</v>
      </c>
      <c r="B18" s="25" t="s">
        <v>249</v>
      </c>
      <c r="C18" s="22">
        <v>191819.38</v>
      </c>
    </row>
    <row r="19" spans="1:3">
      <c r="A19" s="21" t="s">
        <v>248</v>
      </c>
      <c r="B19" s="24" t="s">
        <v>251</v>
      </c>
      <c r="C19" s="22">
        <f>0</f>
        <v>0</v>
      </c>
    </row>
    <row r="20" spans="1:3">
      <c r="A20" s="21" t="s">
        <v>250</v>
      </c>
      <c r="B20" s="25" t="s">
        <v>253</v>
      </c>
      <c r="C20" s="22">
        <f>SUM($C$4,$C$14)*75%</f>
        <v>8346548.1000000006</v>
      </c>
    </row>
    <row r="21" spans="1:3">
      <c r="A21" s="21" t="s">
        <v>252</v>
      </c>
      <c r="B21" s="25" t="s">
        <v>254</v>
      </c>
      <c r="C21" s="22">
        <v>2590363.3199999998</v>
      </c>
    </row>
    <row r="22" spans="1:3" ht="15" thickBot="1">
      <c r="A22" s="168" t="s">
        <v>255</v>
      </c>
      <c r="B22" s="169"/>
      <c r="C22" s="20">
        <f>SUM(C17:C21)</f>
        <v>11128730.800000001</v>
      </c>
    </row>
    <row r="23" spans="1:3">
      <c r="C23" s="11"/>
    </row>
  </sheetData>
  <mergeCells count="5">
    <mergeCell ref="A1:C1"/>
    <mergeCell ref="A22:B22"/>
    <mergeCell ref="A16:B16"/>
    <mergeCell ref="A4:B4"/>
    <mergeCell ref="A2:C2"/>
  </mergeCells>
  <phoneticPr fontId="15" type="noConversion"/>
  <pageMargins left="0.7" right="0.7" top="0.75" bottom="0.75" header="0.3" footer="0.3"/>
  <pageSetup paperSize="9" orientation="landscape"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0"/>
  <sheetViews>
    <sheetView topLeftCell="A266" workbookViewId="0">
      <selection activeCell="F287" sqref="F287:F288"/>
    </sheetView>
  </sheetViews>
  <sheetFormatPr defaultRowHeight="14.25"/>
  <cols>
    <col min="1" max="1" width="4" style="103" customWidth="1"/>
    <col min="2" max="2" width="54.625" style="102" customWidth="1"/>
    <col min="3" max="3" width="12.25" style="103" customWidth="1"/>
    <col min="4" max="4" width="9.375" style="124" customWidth="1"/>
    <col min="5" max="5" width="12.375" style="103" customWidth="1"/>
    <col min="6" max="6" width="14.75" style="103" customWidth="1"/>
    <col min="7" max="8" width="9" style="35"/>
    <col min="9" max="9" width="12.375" style="35" bestFit="1" customWidth="1"/>
    <col min="10" max="18" width="9" style="35"/>
  </cols>
  <sheetData>
    <row r="1" spans="1:18" ht="15">
      <c r="A1" s="183" t="s">
        <v>256</v>
      </c>
      <c r="B1" s="184"/>
      <c r="C1" s="184"/>
      <c r="D1" s="184"/>
      <c r="E1" s="184"/>
      <c r="F1" s="185"/>
    </row>
    <row r="2" spans="1:18" ht="15">
      <c r="A2" s="186" t="s">
        <v>261</v>
      </c>
      <c r="B2" s="187"/>
      <c r="C2" s="187"/>
      <c r="D2" s="187"/>
      <c r="E2" s="187"/>
      <c r="F2" s="188"/>
    </row>
    <row r="3" spans="1:18" ht="25.5">
      <c r="A3" s="13" t="s">
        <v>258</v>
      </c>
      <c r="B3" s="16" t="s">
        <v>212</v>
      </c>
      <c r="C3" s="17" t="s">
        <v>259</v>
      </c>
      <c r="D3" s="73" t="s">
        <v>213</v>
      </c>
      <c r="E3" s="18" t="s">
        <v>214</v>
      </c>
      <c r="F3" s="12"/>
    </row>
    <row r="4" spans="1:18">
      <c r="A4" s="172" t="s">
        <v>215</v>
      </c>
      <c r="B4" s="189"/>
      <c r="C4" s="189"/>
      <c r="D4" s="189"/>
      <c r="E4" s="189"/>
      <c r="F4" s="1">
        <f>SUM(F5+F83+F99+F130+F141+F196+F238+F277+F282)</f>
        <v>10117028</v>
      </c>
    </row>
    <row r="5" spans="1:18">
      <c r="A5" s="93" t="s">
        <v>216</v>
      </c>
      <c r="B5" s="4" t="s">
        <v>217</v>
      </c>
      <c r="C5" s="106"/>
      <c r="D5" s="118"/>
      <c r="E5" s="106"/>
      <c r="F5" s="2">
        <f>SUM(F6:F82)</f>
        <v>6276840</v>
      </c>
    </row>
    <row r="6" spans="1:18" s="33" customFormat="1" ht="25.5">
      <c r="A6" s="99" t="s">
        <v>218</v>
      </c>
      <c r="B6" s="96" t="s">
        <v>307</v>
      </c>
      <c r="C6" s="40" t="s">
        <v>267</v>
      </c>
      <c r="D6" s="50">
        <v>36</v>
      </c>
      <c r="E6" s="51">
        <v>4000</v>
      </c>
      <c r="F6" s="52">
        <f t="shared" ref="F6:F42" si="0">D6*E6</f>
        <v>144000</v>
      </c>
      <c r="G6" s="35"/>
      <c r="H6" s="35"/>
      <c r="I6" s="104"/>
      <c r="J6" s="35"/>
      <c r="K6" s="35"/>
      <c r="L6" s="35"/>
      <c r="M6" s="35"/>
      <c r="N6" s="35"/>
      <c r="O6" s="35"/>
      <c r="P6" s="35"/>
      <c r="Q6" s="35"/>
      <c r="R6" s="35"/>
    </row>
    <row r="7" spans="1:18" s="33" customFormat="1" ht="25.5">
      <c r="A7" s="99" t="s">
        <v>366</v>
      </c>
      <c r="B7" s="96" t="s">
        <v>30</v>
      </c>
      <c r="C7" s="40" t="s">
        <v>267</v>
      </c>
      <c r="D7" s="50">
        <v>36</v>
      </c>
      <c r="E7" s="51">
        <v>3200</v>
      </c>
      <c r="F7" s="52">
        <f t="shared" si="0"/>
        <v>115200</v>
      </c>
      <c r="G7" s="35"/>
      <c r="H7" s="35"/>
      <c r="I7" s="104"/>
      <c r="J7" s="35"/>
      <c r="K7" s="35"/>
      <c r="L7" s="35"/>
      <c r="M7" s="35"/>
      <c r="N7" s="35"/>
      <c r="O7" s="35"/>
      <c r="P7" s="35"/>
      <c r="Q7" s="35"/>
      <c r="R7" s="35"/>
    </row>
    <row r="8" spans="1:18" s="33" customFormat="1" ht="25.5">
      <c r="A8" s="99" t="s">
        <v>262</v>
      </c>
      <c r="B8" s="96" t="s">
        <v>28</v>
      </c>
      <c r="C8" s="40" t="s">
        <v>267</v>
      </c>
      <c r="D8" s="50">
        <v>36</v>
      </c>
      <c r="E8" s="51">
        <v>3200</v>
      </c>
      <c r="F8" s="52">
        <f t="shared" si="0"/>
        <v>115200</v>
      </c>
      <c r="G8" s="35"/>
      <c r="H8" s="35"/>
      <c r="I8" s="104"/>
      <c r="J8" s="35"/>
      <c r="K8" s="35"/>
      <c r="L8" s="35"/>
      <c r="M8" s="35"/>
      <c r="N8" s="35"/>
      <c r="O8" s="35"/>
      <c r="P8" s="35"/>
      <c r="Q8" s="35"/>
      <c r="R8" s="35"/>
    </row>
    <row r="9" spans="1:18" s="31" customFormat="1" ht="25.5">
      <c r="A9" s="99" t="s">
        <v>263</v>
      </c>
      <c r="B9" s="96" t="s">
        <v>33</v>
      </c>
      <c r="C9" s="94" t="s">
        <v>267</v>
      </c>
      <c r="D9" s="101">
        <v>36</v>
      </c>
      <c r="E9" s="95">
        <v>3200</v>
      </c>
      <c r="F9" s="97">
        <f t="shared" si="0"/>
        <v>115200</v>
      </c>
      <c r="G9" s="44"/>
      <c r="H9" s="44"/>
      <c r="I9" s="105"/>
      <c r="J9" s="44"/>
      <c r="K9" s="44"/>
      <c r="L9" s="44"/>
      <c r="M9" s="44"/>
      <c r="N9" s="44"/>
      <c r="O9" s="44"/>
      <c r="P9" s="44"/>
      <c r="Q9" s="44"/>
      <c r="R9" s="44"/>
    </row>
    <row r="10" spans="1:18" s="31" customFormat="1">
      <c r="A10" s="99" t="s">
        <v>367</v>
      </c>
      <c r="B10" s="96" t="s">
        <v>351</v>
      </c>
      <c r="C10" s="94" t="s">
        <v>267</v>
      </c>
      <c r="D10" s="101">
        <v>36</v>
      </c>
      <c r="E10" s="95">
        <v>4000</v>
      </c>
      <c r="F10" s="97">
        <f t="shared" si="0"/>
        <v>144000</v>
      </c>
      <c r="G10" s="44"/>
      <c r="H10" s="44"/>
      <c r="I10" s="105"/>
      <c r="J10" s="44"/>
      <c r="K10" s="44"/>
      <c r="L10" s="44"/>
      <c r="M10" s="44"/>
      <c r="N10" s="44"/>
      <c r="O10" s="44"/>
      <c r="P10" s="44"/>
      <c r="Q10" s="44"/>
      <c r="R10" s="44"/>
    </row>
    <row r="11" spans="1:18" s="33" customFormat="1" ht="25.5">
      <c r="A11" s="99" t="s">
        <v>264</v>
      </c>
      <c r="B11" s="96" t="s">
        <v>29</v>
      </c>
      <c r="C11" s="40" t="s">
        <v>267</v>
      </c>
      <c r="D11" s="50">
        <v>36</v>
      </c>
      <c r="E11" s="51">
        <v>2500</v>
      </c>
      <c r="F11" s="52">
        <f t="shared" si="0"/>
        <v>90000</v>
      </c>
      <c r="G11" s="35"/>
      <c r="H11" s="35"/>
      <c r="I11" s="104"/>
      <c r="J11" s="35"/>
      <c r="K11" s="35"/>
      <c r="L11" s="35"/>
      <c r="M11" s="35"/>
      <c r="N11" s="35"/>
      <c r="O11" s="35"/>
      <c r="P11" s="35"/>
      <c r="Q11" s="35"/>
      <c r="R11" s="35"/>
    </row>
    <row r="12" spans="1:18" s="30" customFormat="1">
      <c r="A12" s="99" t="s">
        <v>265</v>
      </c>
      <c r="B12" s="53" t="s">
        <v>17</v>
      </c>
      <c r="C12" s="27" t="s">
        <v>267</v>
      </c>
      <c r="D12" s="57">
        <v>36</v>
      </c>
      <c r="E12" s="28">
        <v>1800</v>
      </c>
      <c r="F12" s="97">
        <f t="shared" si="0"/>
        <v>64800</v>
      </c>
      <c r="G12" s="35"/>
      <c r="H12" s="35"/>
      <c r="I12" s="104"/>
      <c r="J12" s="35"/>
      <c r="K12" s="35"/>
      <c r="L12" s="35"/>
      <c r="M12" s="35"/>
      <c r="N12" s="35"/>
      <c r="O12" s="35"/>
      <c r="P12" s="35"/>
      <c r="Q12" s="35"/>
      <c r="R12" s="35"/>
    </row>
    <row r="13" spans="1:18" s="30" customFormat="1">
      <c r="A13" s="99" t="s">
        <v>266</v>
      </c>
      <c r="B13" s="53" t="s">
        <v>18</v>
      </c>
      <c r="C13" s="27" t="s">
        <v>267</v>
      </c>
      <c r="D13" s="57">
        <v>36</v>
      </c>
      <c r="E13" s="28">
        <v>3500</v>
      </c>
      <c r="F13" s="97">
        <f t="shared" si="0"/>
        <v>126000</v>
      </c>
      <c r="G13" s="35"/>
      <c r="H13" s="35"/>
      <c r="I13" s="104"/>
      <c r="J13" s="35"/>
      <c r="K13" s="35"/>
      <c r="L13" s="35"/>
      <c r="M13" s="35"/>
      <c r="N13" s="35"/>
      <c r="O13" s="35"/>
      <c r="P13" s="35"/>
      <c r="Q13" s="35"/>
      <c r="R13" s="35"/>
    </row>
    <row r="14" spans="1:18" s="30" customFormat="1">
      <c r="A14" s="99" t="s">
        <v>285</v>
      </c>
      <c r="B14" s="53" t="s">
        <v>553</v>
      </c>
      <c r="C14" s="27" t="s">
        <v>353</v>
      </c>
      <c r="D14" s="57">
        <v>140</v>
      </c>
      <c r="E14" s="28">
        <v>50</v>
      </c>
      <c r="F14" s="97">
        <f t="shared" si="0"/>
        <v>7000</v>
      </c>
      <c r="G14" s="35"/>
      <c r="H14" s="35"/>
      <c r="I14" s="35"/>
      <c r="J14" s="35"/>
      <c r="K14" s="35"/>
      <c r="L14" s="35"/>
      <c r="M14" s="35"/>
      <c r="N14" s="35"/>
      <c r="O14" s="35"/>
      <c r="P14" s="35"/>
      <c r="Q14" s="35"/>
      <c r="R14" s="35"/>
    </row>
    <row r="15" spans="1:18" s="30" customFormat="1" ht="25.5">
      <c r="A15" s="99" t="s">
        <v>286</v>
      </c>
      <c r="B15" s="53" t="s">
        <v>21</v>
      </c>
      <c r="C15" s="27" t="s">
        <v>354</v>
      </c>
      <c r="D15" s="57">
        <v>48</v>
      </c>
      <c r="E15" s="28">
        <v>150</v>
      </c>
      <c r="F15" s="97">
        <f t="shared" si="0"/>
        <v>7200</v>
      </c>
      <c r="G15" s="35"/>
      <c r="H15" s="35"/>
      <c r="I15" s="104"/>
      <c r="J15" s="35"/>
      <c r="K15" s="35"/>
      <c r="L15" s="35"/>
      <c r="M15" s="35"/>
      <c r="N15" s="35"/>
      <c r="O15" s="35"/>
      <c r="P15" s="35"/>
      <c r="Q15" s="35"/>
      <c r="R15" s="35"/>
    </row>
    <row r="16" spans="1:18" s="30" customFormat="1" ht="25.5">
      <c r="A16" s="99" t="s">
        <v>287</v>
      </c>
      <c r="B16" s="53" t="s">
        <v>554</v>
      </c>
      <c r="C16" s="27" t="s">
        <v>354</v>
      </c>
      <c r="D16" s="57">
        <v>2520</v>
      </c>
      <c r="E16" s="28">
        <v>45</v>
      </c>
      <c r="F16" s="97">
        <f t="shared" si="0"/>
        <v>113400</v>
      </c>
      <c r="G16" s="35"/>
      <c r="H16" s="35"/>
      <c r="I16" s="35"/>
      <c r="J16" s="35"/>
      <c r="K16" s="35"/>
      <c r="L16" s="35"/>
      <c r="M16" s="35"/>
      <c r="N16" s="35"/>
      <c r="O16" s="35"/>
      <c r="P16" s="35"/>
      <c r="Q16" s="35"/>
      <c r="R16" s="35"/>
    </row>
    <row r="17" spans="1:18" s="31" customFormat="1" ht="25.5">
      <c r="A17" s="99" t="s">
        <v>368</v>
      </c>
      <c r="B17" s="96" t="s">
        <v>94</v>
      </c>
      <c r="C17" s="48" t="s">
        <v>338</v>
      </c>
      <c r="D17" s="101">
        <v>176</v>
      </c>
      <c r="E17" s="95">
        <v>150</v>
      </c>
      <c r="F17" s="97">
        <f t="shared" si="0"/>
        <v>26400</v>
      </c>
      <c r="G17" s="44"/>
      <c r="H17" s="44"/>
      <c r="I17" s="44"/>
      <c r="J17" s="44"/>
      <c r="K17" s="44"/>
      <c r="L17" s="44"/>
      <c r="M17" s="44"/>
      <c r="N17" s="44"/>
      <c r="O17" s="44"/>
      <c r="P17" s="44"/>
      <c r="Q17" s="44"/>
      <c r="R17" s="44"/>
    </row>
    <row r="18" spans="1:18" s="31" customFormat="1" ht="25.5">
      <c r="A18" s="99" t="s">
        <v>369</v>
      </c>
      <c r="B18" s="96" t="s">
        <v>95</v>
      </c>
      <c r="C18" s="94" t="s">
        <v>292</v>
      </c>
      <c r="D18" s="101">
        <v>8</v>
      </c>
      <c r="E18" s="95">
        <v>300</v>
      </c>
      <c r="F18" s="97">
        <f t="shared" si="0"/>
        <v>2400</v>
      </c>
      <c r="G18" s="44"/>
      <c r="H18" s="44"/>
      <c r="I18" s="44"/>
      <c r="J18" s="44"/>
      <c r="K18" s="44"/>
      <c r="L18" s="44"/>
      <c r="M18" s="44"/>
      <c r="N18" s="44"/>
      <c r="O18" s="44"/>
      <c r="P18" s="44"/>
      <c r="Q18" s="44"/>
      <c r="R18" s="44"/>
    </row>
    <row r="19" spans="1:18" s="31" customFormat="1">
      <c r="A19" s="99" t="s">
        <v>370</v>
      </c>
      <c r="B19" s="96" t="s">
        <v>96</v>
      </c>
      <c r="C19" s="94" t="s">
        <v>563</v>
      </c>
      <c r="D19" s="101">
        <v>3</v>
      </c>
      <c r="E19" s="95">
        <v>1500</v>
      </c>
      <c r="F19" s="97">
        <f t="shared" si="0"/>
        <v>4500</v>
      </c>
      <c r="G19" s="44"/>
      <c r="H19" s="44"/>
      <c r="I19" s="44"/>
      <c r="J19" s="44"/>
      <c r="K19" s="44"/>
      <c r="L19" s="44"/>
      <c r="M19" s="44"/>
      <c r="N19" s="44"/>
      <c r="O19" s="44"/>
      <c r="P19" s="44"/>
      <c r="Q19" s="44"/>
      <c r="R19" s="44"/>
    </row>
    <row r="20" spans="1:18" s="31" customFormat="1">
      <c r="A20" s="99" t="s">
        <v>371</v>
      </c>
      <c r="B20" s="96" t="s">
        <v>97</v>
      </c>
      <c r="C20" s="94" t="s">
        <v>350</v>
      </c>
      <c r="D20" s="101">
        <v>27</v>
      </c>
      <c r="E20" s="95">
        <v>400</v>
      </c>
      <c r="F20" s="97">
        <f t="shared" si="0"/>
        <v>10800</v>
      </c>
      <c r="G20" s="44"/>
      <c r="H20" s="44"/>
      <c r="I20" s="44"/>
      <c r="J20" s="44"/>
      <c r="K20" s="44"/>
      <c r="L20" s="44"/>
      <c r="M20" s="44"/>
      <c r="N20" s="44"/>
      <c r="O20" s="44"/>
      <c r="P20" s="44"/>
      <c r="Q20" s="44"/>
      <c r="R20" s="44"/>
    </row>
    <row r="21" spans="1:18" s="31" customFormat="1">
      <c r="A21" s="99" t="s">
        <v>372</v>
      </c>
      <c r="B21" s="96" t="s">
        <v>557</v>
      </c>
      <c r="C21" s="94" t="s">
        <v>339</v>
      </c>
      <c r="D21" s="101">
        <v>12</v>
      </c>
      <c r="E21" s="95">
        <v>900</v>
      </c>
      <c r="F21" s="97">
        <f t="shared" si="0"/>
        <v>10800</v>
      </c>
      <c r="G21" s="44"/>
      <c r="H21" s="44"/>
      <c r="I21" s="44"/>
      <c r="J21" s="44"/>
      <c r="K21" s="44"/>
      <c r="L21" s="44"/>
      <c r="M21" s="44"/>
      <c r="N21" s="44"/>
      <c r="O21" s="44"/>
      <c r="P21" s="44"/>
      <c r="Q21" s="44"/>
      <c r="R21" s="44"/>
    </row>
    <row r="22" spans="1:18" s="31" customFormat="1" ht="25.5">
      <c r="A22" s="99" t="s">
        <v>373</v>
      </c>
      <c r="B22" s="96" t="s">
        <v>34</v>
      </c>
      <c r="C22" s="94" t="s">
        <v>340</v>
      </c>
      <c r="D22" s="101">
        <v>6</v>
      </c>
      <c r="E22" s="95">
        <v>1300</v>
      </c>
      <c r="F22" s="97">
        <f t="shared" si="0"/>
        <v>7800</v>
      </c>
      <c r="G22" s="44"/>
      <c r="H22" s="44"/>
      <c r="I22" s="44"/>
      <c r="J22" s="44"/>
      <c r="K22" s="44"/>
      <c r="L22" s="44"/>
      <c r="M22" s="44"/>
      <c r="N22" s="44"/>
      <c r="O22" s="44"/>
      <c r="P22" s="44"/>
      <c r="Q22" s="44"/>
      <c r="R22" s="44"/>
    </row>
    <row r="23" spans="1:18" s="31" customFormat="1" ht="25.5">
      <c r="A23" s="99" t="s">
        <v>374</v>
      </c>
      <c r="B23" s="96" t="s">
        <v>341</v>
      </c>
      <c r="C23" s="94" t="s">
        <v>340</v>
      </c>
      <c r="D23" s="101">
        <v>6</v>
      </c>
      <c r="E23" s="95">
        <v>250</v>
      </c>
      <c r="F23" s="97">
        <f t="shared" si="0"/>
        <v>1500</v>
      </c>
      <c r="G23" s="44"/>
      <c r="H23" s="44"/>
      <c r="I23" s="44"/>
      <c r="J23" s="44"/>
      <c r="K23" s="44"/>
      <c r="L23" s="44"/>
      <c r="M23" s="44"/>
      <c r="N23" s="44"/>
      <c r="O23" s="44"/>
      <c r="P23" s="44"/>
      <c r="Q23" s="44"/>
      <c r="R23" s="44"/>
    </row>
    <row r="24" spans="1:18" s="31" customFormat="1" ht="25.5">
      <c r="A24" s="99" t="s">
        <v>375</v>
      </c>
      <c r="B24" s="96" t="s">
        <v>35</v>
      </c>
      <c r="C24" s="94" t="s">
        <v>267</v>
      </c>
      <c r="D24" s="101">
        <v>36</v>
      </c>
      <c r="E24" s="95">
        <v>2700</v>
      </c>
      <c r="F24" s="97">
        <f t="shared" si="0"/>
        <v>97200</v>
      </c>
      <c r="G24" s="44"/>
      <c r="H24" s="44"/>
      <c r="I24" s="44"/>
      <c r="J24" s="44"/>
      <c r="K24" s="44"/>
      <c r="L24" s="44"/>
      <c r="M24" s="44"/>
      <c r="N24" s="44"/>
      <c r="O24" s="44"/>
      <c r="P24" s="44"/>
      <c r="Q24" s="44"/>
      <c r="R24" s="44"/>
    </row>
    <row r="25" spans="1:18" s="31" customFormat="1">
      <c r="A25" s="99" t="s">
        <v>376</v>
      </c>
      <c r="B25" s="96" t="s">
        <v>36</v>
      </c>
      <c r="C25" s="94" t="s">
        <v>267</v>
      </c>
      <c r="D25" s="101">
        <v>36</v>
      </c>
      <c r="E25" s="95">
        <v>4500</v>
      </c>
      <c r="F25" s="97">
        <f t="shared" si="0"/>
        <v>162000</v>
      </c>
      <c r="G25" s="44"/>
      <c r="H25" s="44"/>
      <c r="I25" s="44"/>
      <c r="J25" s="44"/>
      <c r="K25" s="44"/>
      <c r="L25" s="44"/>
      <c r="M25" s="44"/>
      <c r="N25" s="44"/>
      <c r="O25" s="44"/>
      <c r="P25" s="44"/>
      <c r="Q25" s="44"/>
      <c r="R25" s="44"/>
    </row>
    <row r="26" spans="1:18" s="31" customFormat="1" ht="25.5" customHeight="1">
      <c r="A26" s="99" t="s">
        <v>377</v>
      </c>
      <c r="B26" s="96" t="s">
        <v>6</v>
      </c>
      <c r="C26" s="94" t="s">
        <v>292</v>
      </c>
      <c r="D26" s="101">
        <v>1200</v>
      </c>
      <c r="E26" s="95">
        <v>65</v>
      </c>
      <c r="F26" s="97">
        <f t="shared" si="0"/>
        <v>78000</v>
      </c>
      <c r="G26" s="44"/>
      <c r="H26" s="44"/>
      <c r="I26" s="44"/>
      <c r="J26" s="44"/>
      <c r="K26" s="44"/>
      <c r="L26" s="44"/>
      <c r="M26" s="44"/>
      <c r="N26" s="44"/>
      <c r="O26" s="44"/>
      <c r="P26" s="44"/>
      <c r="Q26" s="44"/>
      <c r="R26" s="44"/>
    </row>
    <row r="27" spans="1:18" s="31" customFormat="1" ht="25.5">
      <c r="A27" s="99" t="s">
        <v>378</v>
      </c>
      <c r="B27" s="96" t="s">
        <v>99</v>
      </c>
      <c r="C27" s="94" t="s">
        <v>292</v>
      </c>
      <c r="D27" s="101">
        <v>1092</v>
      </c>
      <c r="E27" s="95">
        <v>65</v>
      </c>
      <c r="F27" s="97">
        <f t="shared" si="0"/>
        <v>70980</v>
      </c>
      <c r="G27" s="44"/>
      <c r="H27" s="44"/>
      <c r="I27" s="44"/>
      <c r="J27" s="44"/>
      <c r="K27" s="44"/>
      <c r="L27" s="44"/>
      <c r="M27" s="44"/>
      <c r="N27" s="44"/>
      <c r="O27" s="44"/>
      <c r="P27" s="44"/>
      <c r="Q27" s="44"/>
      <c r="R27" s="44"/>
    </row>
    <row r="28" spans="1:18" s="31" customFormat="1" ht="25.5">
      <c r="A28" s="99" t="s">
        <v>379</v>
      </c>
      <c r="B28" s="96" t="s">
        <v>101</v>
      </c>
      <c r="C28" s="94" t="s">
        <v>292</v>
      </c>
      <c r="D28" s="101">
        <v>780</v>
      </c>
      <c r="E28" s="95">
        <v>65</v>
      </c>
      <c r="F28" s="97">
        <f t="shared" si="0"/>
        <v>50700</v>
      </c>
      <c r="G28" s="44"/>
      <c r="H28" s="44"/>
      <c r="I28" s="44"/>
      <c r="J28" s="44"/>
      <c r="K28" s="44"/>
      <c r="L28" s="44"/>
      <c r="M28" s="44"/>
      <c r="N28" s="44"/>
      <c r="O28" s="44"/>
      <c r="P28" s="44"/>
      <c r="Q28" s="44"/>
      <c r="R28" s="44"/>
    </row>
    <row r="29" spans="1:18" s="31" customFormat="1" ht="25.5">
      <c r="A29" s="99" t="s">
        <v>380</v>
      </c>
      <c r="B29" s="96" t="s">
        <v>102</v>
      </c>
      <c r="C29" s="94" t="s">
        <v>292</v>
      </c>
      <c r="D29" s="101">
        <v>780</v>
      </c>
      <c r="E29" s="95">
        <v>65</v>
      </c>
      <c r="F29" s="97">
        <f t="shared" si="0"/>
        <v>50700</v>
      </c>
      <c r="G29" s="44"/>
      <c r="H29" s="44"/>
      <c r="I29" s="44"/>
      <c r="J29" s="44"/>
      <c r="K29" s="44"/>
      <c r="L29" s="44"/>
      <c r="M29" s="44"/>
      <c r="N29" s="44"/>
      <c r="O29" s="44"/>
      <c r="P29" s="44"/>
      <c r="Q29" s="44"/>
      <c r="R29" s="44"/>
    </row>
    <row r="30" spans="1:18" s="31" customFormat="1" ht="25.5">
      <c r="A30" s="99" t="s">
        <v>381</v>
      </c>
      <c r="B30" s="96" t="s">
        <v>100</v>
      </c>
      <c r="C30" s="94" t="s">
        <v>292</v>
      </c>
      <c r="D30" s="101">
        <v>720</v>
      </c>
      <c r="E30" s="95">
        <v>120</v>
      </c>
      <c r="F30" s="97">
        <f t="shared" si="0"/>
        <v>86400</v>
      </c>
      <c r="G30" s="44"/>
      <c r="H30" s="44"/>
      <c r="I30" s="44"/>
      <c r="J30" s="44"/>
      <c r="K30" s="44"/>
      <c r="L30" s="44"/>
      <c r="M30" s="44"/>
      <c r="N30" s="44"/>
      <c r="O30" s="44"/>
      <c r="P30" s="44"/>
      <c r="Q30" s="44"/>
      <c r="R30" s="44"/>
    </row>
    <row r="31" spans="1:18" s="31" customFormat="1" ht="25.5">
      <c r="A31" s="99" t="s">
        <v>382</v>
      </c>
      <c r="B31" s="96" t="s">
        <v>98</v>
      </c>
      <c r="C31" s="94" t="s">
        <v>342</v>
      </c>
      <c r="D31" s="101">
        <v>36</v>
      </c>
      <c r="E31" s="95">
        <v>450</v>
      </c>
      <c r="F31" s="97">
        <f t="shared" si="0"/>
        <v>16200</v>
      </c>
      <c r="G31" s="44"/>
      <c r="H31" s="44"/>
      <c r="I31" s="44"/>
      <c r="J31" s="44"/>
      <c r="K31" s="44"/>
      <c r="L31" s="44"/>
      <c r="M31" s="44"/>
      <c r="N31" s="44"/>
      <c r="O31" s="44"/>
      <c r="P31" s="44"/>
      <c r="Q31" s="44"/>
      <c r="R31" s="44"/>
    </row>
    <row r="32" spans="1:18" s="31" customFormat="1" ht="25.5">
      <c r="A32" s="99" t="s">
        <v>383</v>
      </c>
      <c r="B32" s="96" t="s">
        <v>37</v>
      </c>
      <c r="C32" s="94" t="s">
        <v>267</v>
      </c>
      <c r="D32" s="101">
        <v>36</v>
      </c>
      <c r="E32" s="95">
        <v>2300</v>
      </c>
      <c r="F32" s="97">
        <f t="shared" si="0"/>
        <v>82800</v>
      </c>
      <c r="G32" s="44"/>
      <c r="H32" s="44"/>
      <c r="I32" s="44"/>
      <c r="J32" s="44"/>
      <c r="K32" s="44"/>
      <c r="L32" s="44"/>
      <c r="M32" s="44"/>
      <c r="N32" s="44"/>
      <c r="O32" s="44"/>
      <c r="P32" s="44"/>
      <c r="Q32" s="44"/>
      <c r="R32" s="44"/>
    </row>
    <row r="33" spans="1:18" s="31" customFormat="1">
      <c r="A33" s="99" t="s">
        <v>384</v>
      </c>
      <c r="B33" s="96" t="s">
        <v>558</v>
      </c>
      <c r="C33" s="94" t="s">
        <v>343</v>
      </c>
      <c r="D33" s="101">
        <v>5</v>
      </c>
      <c r="E33" s="95">
        <v>1500</v>
      </c>
      <c r="F33" s="97">
        <f t="shared" si="0"/>
        <v>7500</v>
      </c>
      <c r="G33" s="44"/>
      <c r="H33" s="44"/>
      <c r="I33" s="44"/>
      <c r="J33" s="44"/>
      <c r="K33" s="44"/>
      <c r="L33" s="44"/>
      <c r="M33" s="44"/>
      <c r="N33" s="44"/>
      <c r="O33" s="44"/>
      <c r="P33" s="44"/>
      <c r="Q33" s="44"/>
      <c r="R33" s="44"/>
    </row>
    <row r="34" spans="1:18" s="31" customFormat="1" ht="25.5">
      <c r="A34" s="99" t="s">
        <v>385</v>
      </c>
      <c r="B34" s="96" t="s">
        <v>559</v>
      </c>
      <c r="C34" s="94" t="s">
        <v>292</v>
      </c>
      <c r="D34" s="101">
        <v>432</v>
      </c>
      <c r="E34" s="95">
        <v>120</v>
      </c>
      <c r="F34" s="97">
        <f t="shared" si="0"/>
        <v>51840</v>
      </c>
      <c r="G34" s="44"/>
      <c r="H34" s="44"/>
      <c r="I34" s="44"/>
      <c r="J34" s="44"/>
      <c r="K34" s="44"/>
      <c r="L34" s="44"/>
      <c r="M34" s="44"/>
      <c r="N34" s="44"/>
      <c r="O34" s="44"/>
      <c r="P34" s="44"/>
      <c r="Q34" s="44"/>
      <c r="R34" s="44"/>
    </row>
    <row r="35" spans="1:18" s="31" customFormat="1">
      <c r="A35" s="99" t="s">
        <v>386</v>
      </c>
      <c r="B35" s="96" t="s">
        <v>560</v>
      </c>
      <c r="C35" s="94" t="s">
        <v>339</v>
      </c>
      <c r="D35" s="101">
        <v>15</v>
      </c>
      <c r="E35" s="95">
        <v>500</v>
      </c>
      <c r="F35" s="97">
        <f t="shared" si="0"/>
        <v>7500</v>
      </c>
      <c r="G35" s="44"/>
      <c r="H35" s="44"/>
      <c r="I35" s="44"/>
      <c r="J35" s="44"/>
      <c r="K35" s="44"/>
      <c r="L35" s="44"/>
      <c r="M35" s="44"/>
      <c r="N35" s="44"/>
      <c r="O35" s="44"/>
      <c r="P35" s="44"/>
      <c r="Q35" s="44"/>
      <c r="R35" s="44"/>
    </row>
    <row r="36" spans="1:18" s="33" customFormat="1" ht="51">
      <c r="A36" s="99" t="s">
        <v>387</v>
      </c>
      <c r="B36" s="96" t="s">
        <v>66</v>
      </c>
      <c r="C36" s="40" t="s">
        <v>267</v>
      </c>
      <c r="D36" s="50">
        <v>36</v>
      </c>
      <c r="E36" s="51">
        <f>112*65</f>
        <v>7280</v>
      </c>
      <c r="F36" s="52">
        <f t="shared" si="0"/>
        <v>262080</v>
      </c>
      <c r="G36" s="35"/>
      <c r="H36" s="35"/>
      <c r="I36" s="35"/>
      <c r="J36" s="35"/>
      <c r="K36" s="35"/>
      <c r="L36" s="35"/>
      <c r="M36" s="35"/>
      <c r="N36" s="35"/>
      <c r="O36" s="35"/>
      <c r="P36" s="35"/>
      <c r="Q36" s="35"/>
      <c r="R36" s="35"/>
    </row>
    <row r="37" spans="1:18" s="33" customFormat="1" ht="38.25">
      <c r="A37" s="99" t="s">
        <v>388</v>
      </c>
      <c r="B37" s="96" t="s">
        <v>32</v>
      </c>
      <c r="C37" s="40" t="s">
        <v>267</v>
      </c>
      <c r="D37" s="50">
        <v>36</v>
      </c>
      <c r="E37" s="51">
        <f>112*120</f>
        <v>13440</v>
      </c>
      <c r="F37" s="52">
        <f t="shared" si="0"/>
        <v>483840</v>
      </c>
      <c r="G37" s="35"/>
      <c r="H37" s="35"/>
      <c r="I37" s="35"/>
      <c r="J37" s="35"/>
      <c r="K37" s="35"/>
      <c r="L37" s="35"/>
      <c r="M37" s="35"/>
      <c r="N37" s="35"/>
      <c r="O37" s="35"/>
      <c r="P37" s="35"/>
      <c r="Q37" s="35"/>
      <c r="R37" s="35"/>
    </row>
    <row r="38" spans="1:18" s="33" customFormat="1">
      <c r="A38" s="99" t="s">
        <v>389</v>
      </c>
      <c r="B38" s="96" t="s">
        <v>103</v>
      </c>
      <c r="C38" s="40" t="s">
        <v>267</v>
      </c>
      <c r="D38" s="50">
        <v>36</v>
      </c>
      <c r="E38" s="51">
        <f>20*120</f>
        <v>2400</v>
      </c>
      <c r="F38" s="52">
        <f t="shared" si="0"/>
        <v>86400</v>
      </c>
      <c r="G38" s="35"/>
      <c r="H38" s="35"/>
      <c r="I38" s="35"/>
      <c r="J38" s="35"/>
      <c r="K38" s="35"/>
      <c r="L38" s="35"/>
      <c r="M38" s="35"/>
      <c r="N38" s="35"/>
      <c r="O38" s="35"/>
      <c r="P38" s="35"/>
      <c r="Q38" s="35"/>
      <c r="R38" s="35"/>
    </row>
    <row r="39" spans="1:18" s="33" customFormat="1" ht="25.5">
      <c r="A39" s="99" t="s">
        <v>390</v>
      </c>
      <c r="B39" s="96" t="s">
        <v>23</v>
      </c>
      <c r="C39" s="40" t="s">
        <v>267</v>
      </c>
      <c r="D39" s="50">
        <v>36</v>
      </c>
      <c r="E39" s="51">
        <v>3000</v>
      </c>
      <c r="F39" s="52">
        <f t="shared" si="0"/>
        <v>108000</v>
      </c>
      <c r="G39" s="35"/>
      <c r="H39" s="35"/>
      <c r="I39" s="35"/>
      <c r="J39" s="35"/>
      <c r="K39" s="35"/>
      <c r="L39" s="35"/>
      <c r="M39" s="35"/>
      <c r="N39" s="35"/>
      <c r="O39" s="35"/>
      <c r="P39" s="35"/>
      <c r="Q39" s="35"/>
      <c r="R39" s="35"/>
    </row>
    <row r="40" spans="1:18" s="33" customFormat="1">
      <c r="A40" s="99" t="s">
        <v>391</v>
      </c>
      <c r="B40" s="96" t="s">
        <v>104</v>
      </c>
      <c r="C40" s="40" t="s">
        <v>564</v>
      </c>
      <c r="D40" s="50">
        <v>50</v>
      </c>
      <c r="E40" s="51">
        <f>45*60</f>
        <v>2700</v>
      </c>
      <c r="F40" s="52">
        <f t="shared" si="0"/>
        <v>135000</v>
      </c>
      <c r="G40" s="35"/>
      <c r="H40" s="35"/>
      <c r="I40" s="35"/>
      <c r="J40" s="35"/>
      <c r="K40" s="35"/>
      <c r="L40" s="35"/>
      <c r="M40" s="35"/>
      <c r="N40" s="35"/>
      <c r="O40" s="35"/>
      <c r="P40" s="35"/>
      <c r="Q40" s="35"/>
      <c r="R40" s="35"/>
    </row>
    <row r="41" spans="1:18" s="33" customFormat="1" ht="15.75" customHeight="1">
      <c r="A41" s="99" t="s">
        <v>392</v>
      </c>
      <c r="B41" s="96" t="s">
        <v>295</v>
      </c>
      <c r="C41" s="40" t="s">
        <v>267</v>
      </c>
      <c r="D41" s="50">
        <v>36</v>
      </c>
      <c r="E41" s="51">
        <v>2500</v>
      </c>
      <c r="F41" s="52">
        <f t="shared" si="0"/>
        <v>90000</v>
      </c>
      <c r="G41" s="35"/>
      <c r="H41" s="35"/>
      <c r="I41" s="35"/>
      <c r="J41" s="35"/>
      <c r="K41" s="35"/>
      <c r="L41" s="35"/>
      <c r="M41" s="35"/>
      <c r="N41" s="35"/>
      <c r="O41" s="35"/>
      <c r="P41" s="35"/>
      <c r="Q41" s="35"/>
      <c r="R41" s="35"/>
    </row>
    <row r="42" spans="1:18" s="33" customFormat="1" ht="25.5">
      <c r="A42" s="99" t="s">
        <v>393</v>
      </c>
      <c r="B42" s="96" t="s">
        <v>31</v>
      </c>
      <c r="C42" s="40" t="s">
        <v>267</v>
      </c>
      <c r="D42" s="50">
        <v>36</v>
      </c>
      <c r="E42" s="51">
        <f>6*2500</f>
        <v>15000</v>
      </c>
      <c r="F42" s="52">
        <f t="shared" si="0"/>
        <v>540000</v>
      </c>
      <c r="G42" s="35"/>
      <c r="H42" s="35"/>
      <c r="I42" s="35"/>
      <c r="J42" s="35"/>
      <c r="K42" s="35"/>
      <c r="L42" s="35"/>
      <c r="M42" s="35"/>
      <c r="N42" s="35"/>
      <c r="O42" s="35"/>
      <c r="P42" s="35"/>
      <c r="Q42" s="35"/>
      <c r="R42" s="35"/>
    </row>
    <row r="43" spans="1:18" s="31" customFormat="1" ht="25.5">
      <c r="A43" s="99" t="s">
        <v>394</v>
      </c>
      <c r="B43" s="96" t="s">
        <v>38</v>
      </c>
      <c r="C43" s="94" t="s">
        <v>267</v>
      </c>
      <c r="D43" s="101">
        <v>72</v>
      </c>
      <c r="E43" s="95">
        <v>2500</v>
      </c>
      <c r="F43" s="97">
        <f t="shared" ref="F43:F82" si="1">D43*E43</f>
        <v>180000</v>
      </c>
      <c r="G43" s="44"/>
      <c r="H43" s="44"/>
      <c r="I43" s="44"/>
      <c r="J43" s="44"/>
      <c r="K43" s="44"/>
      <c r="L43" s="44"/>
      <c r="M43" s="44"/>
      <c r="N43" s="44"/>
      <c r="O43" s="44"/>
      <c r="P43" s="44"/>
      <c r="Q43" s="44"/>
      <c r="R43" s="44"/>
    </row>
    <row r="44" spans="1:18" s="31" customFormat="1" ht="25.5">
      <c r="A44" s="99" t="s">
        <v>395</v>
      </c>
      <c r="B44" s="96" t="s">
        <v>561</v>
      </c>
      <c r="C44" s="94" t="s">
        <v>292</v>
      </c>
      <c r="D44" s="101">
        <v>80</v>
      </c>
      <c r="E44" s="95">
        <v>120</v>
      </c>
      <c r="F44" s="97">
        <f t="shared" si="1"/>
        <v>9600</v>
      </c>
      <c r="G44" s="44"/>
      <c r="H44" s="44"/>
      <c r="I44" s="44"/>
      <c r="J44" s="44"/>
      <c r="K44" s="44"/>
      <c r="L44" s="44"/>
      <c r="M44" s="44"/>
      <c r="N44" s="44"/>
      <c r="O44" s="44"/>
      <c r="P44" s="44"/>
      <c r="Q44" s="44"/>
      <c r="R44" s="44"/>
    </row>
    <row r="45" spans="1:18" s="31" customFormat="1" ht="25.5">
      <c r="A45" s="99" t="s">
        <v>396</v>
      </c>
      <c r="B45" s="96" t="s">
        <v>562</v>
      </c>
      <c r="C45" s="94" t="s">
        <v>342</v>
      </c>
      <c r="D45" s="101">
        <v>24</v>
      </c>
      <c r="E45" s="95">
        <v>350</v>
      </c>
      <c r="F45" s="97">
        <f t="shared" si="1"/>
        <v>8400</v>
      </c>
      <c r="G45" s="44"/>
      <c r="H45" s="44"/>
      <c r="I45" s="44"/>
      <c r="J45" s="44"/>
      <c r="K45" s="44"/>
      <c r="L45" s="44"/>
      <c r="M45" s="44"/>
      <c r="N45" s="44"/>
      <c r="O45" s="44"/>
      <c r="P45" s="44"/>
      <c r="Q45" s="44"/>
      <c r="R45" s="44"/>
    </row>
    <row r="46" spans="1:18" s="31" customFormat="1" ht="25.5">
      <c r="A46" s="99" t="s">
        <v>397</v>
      </c>
      <c r="B46" s="96" t="s">
        <v>39</v>
      </c>
      <c r="C46" s="94" t="s">
        <v>267</v>
      </c>
      <c r="D46" s="101">
        <v>36</v>
      </c>
      <c r="E46" s="95">
        <v>2200</v>
      </c>
      <c r="F46" s="97">
        <f t="shared" si="1"/>
        <v>79200</v>
      </c>
      <c r="G46" s="44"/>
      <c r="H46" s="44"/>
      <c r="I46" s="44"/>
      <c r="J46" s="44"/>
      <c r="K46" s="44"/>
      <c r="L46" s="44"/>
      <c r="M46" s="44"/>
      <c r="N46" s="44"/>
      <c r="O46" s="44"/>
      <c r="P46" s="44"/>
      <c r="Q46" s="44"/>
      <c r="R46" s="44"/>
    </row>
    <row r="47" spans="1:18" s="31" customFormat="1" ht="25.5">
      <c r="A47" s="99" t="s">
        <v>398</v>
      </c>
      <c r="B47" s="96" t="s">
        <v>344</v>
      </c>
      <c r="C47" s="48" t="s">
        <v>338</v>
      </c>
      <c r="D47" s="101">
        <f>16*12</f>
        <v>192</v>
      </c>
      <c r="E47" s="95">
        <v>120</v>
      </c>
      <c r="F47" s="97">
        <f t="shared" si="1"/>
        <v>23040</v>
      </c>
      <c r="G47" s="44"/>
      <c r="H47" s="44"/>
      <c r="I47" s="44"/>
      <c r="J47" s="44"/>
      <c r="K47" s="44"/>
      <c r="L47" s="44"/>
      <c r="M47" s="44"/>
      <c r="N47" s="44"/>
      <c r="O47" s="44"/>
      <c r="P47" s="44"/>
      <c r="Q47" s="44"/>
      <c r="R47" s="44"/>
    </row>
    <row r="48" spans="1:18" s="31" customFormat="1" ht="25.5">
      <c r="A48" s="99" t="s">
        <v>399</v>
      </c>
      <c r="B48" s="96" t="s">
        <v>345</v>
      </c>
      <c r="C48" s="48" t="s">
        <v>338</v>
      </c>
      <c r="D48" s="101">
        <f>16*12</f>
        <v>192</v>
      </c>
      <c r="E48" s="95">
        <v>120</v>
      </c>
      <c r="F48" s="97">
        <f t="shared" si="1"/>
        <v>23040</v>
      </c>
      <c r="G48" s="44"/>
      <c r="H48" s="44"/>
      <c r="I48" s="44"/>
      <c r="J48" s="44"/>
      <c r="K48" s="44"/>
      <c r="L48" s="44"/>
      <c r="M48" s="44"/>
      <c r="N48" s="44"/>
      <c r="O48" s="44"/>
      <c r="P48" s="44"/>
      <c r="Q48" s="44"/>
      <c r="R48" s="44"/>
    </row>
    <row r="49" spans="1:18" s="31" customFormat="1" ht="25.5">
      <c r="A49" s="99" t="s">
        <v>400</v>
      </c>
      <c r="B49" s="96" t="s">
        <v>346</v>
      </c>
      <c r="C49" s="48" t="s">
        <v>338</v>
      </c>
      <c r="D49" s="101">
        <v>16</v>
      </c>
      <c r="E49" s="95">
        <v>120</v>
      </c>
      <c r="F49" s="97">
        <f t="shared" si="1"/>
        <v>1920</v>
      </c>
      <c r="G49" s="44"/>
      <c r="H49" s="44"/>
      <c r="I49" s="44"/>
      <c r="J49" s="44"/>
      <c r="K49" s="44"/>
      <c r="L49" s="44"/>
      <c r="M49" s="44"/>
      <c r="N49" s="44"/>
      <c r="O49" s="44"/>
      <c r="P49" s="44"/>
      <c r="Q49" s="44"/>
      <c r="R49" s="44"/>
    </row>
    <row r="50" spans="1:18" s="31" customFormat="1" ht="25.5">
      <c r="A50" s="99" t="s">
        <v>401</v>
      </c>
      <c r="B50" s="96" t="s">
        <v>347</v>
      </c>
      <c r="C50" s="94" t="s">
        <v>292</v>
      </c>
      <c r="D50" s="101">
        <v>400</v>
      </c>
      <c r="E50" s="95">
        <v>120</v>
      </c>
      <c r="F50" s="97">
        <f t="shared" si="1"/>
        <v>48000</v>
      </c>
      <c r="G50" s="44"/>
      <c r="H50" s="44"/>
      <c r="I50" s="44"/>
      <c r="J50" s="44"/>
      <c r="K50" s="44"/>
      <c r="L50" s="44"/>
      <c r="M50" s="44"/>
      <c r="N50" s="44"/>
      <c r="O50" s="44"/>
      <c r="P50" s="44"/>
      <c r="Q50" s="44"/>
      <c r="R50" s="44"/>
    </row>
    <row r="51" spans="1:18" s="31" customFormat="1" ht="25.5">
      <c r="A51" s="99" t="s">
        <v>402</v>
      </c>
      <c r="B51" s="96" t="s">
        <v>348</v>
      </c>
      <c r="C51" s="94" t="s">
        <v>267</v>
      </c>
      <c r="D51" s="101">
        <v>36</v>
      </c>
      <c r="E51" s="95">
        <v>1500</v>
      </c>
      <c r="F51" s="97">
        <f t="shared" si="1"/>
        <v>54000</v>
      </c>
      <c r="G51" s="44"/>
      <c r="H51" s="44"/>
      <c r="I51" s="44"/>
      <c r="J51" s="44"/>
      <c r="K51" s="44"/>
      <c r="L51" s="44"/>
      <c r="M51" s="44"/>
      <c r="N51" s="44"/>
      <c r="O51" s="44"/>
      <c r="P51" s="44"/>
      <c r="Q51" s="44"/>
      <c r="R51" s="44"/>
    </row>
    <row r="52" spans="1:18" s="31" customFormat="1" ht="25.5">
      <c r="A52" s="99" t="s">
        <v>403</v>
      </c>
      <c r="B52" s="96" t="s">
        <v>349</v>
      </c>
      <c r="C52" s="94" t="s">
        <v>350</v>
      </c>
      <c r="D52" s="101">
        <v>1</v>
      </c>
      <c r="E52" s="95">
        <v>1000</v>
      </c>
      <c r="F52" s="97">
        <f t="shared" si="1"/>
        <v>1000</v>
      </c>
      <c r="G52" s="44"/>
      <c r="H52" s="44"/>
      <c r="I52" s="44"/>
      <c r="J52" s="44"/>
      <c r="K52" s="44"/>
      <c r="L52" s="44"/>
      <c r="M52" s="44"/>
      <c r="N52" s="44"/>
      <c r="O52" s="44"/>
      <c r="P52" s="44"/>
      <c r="Q52" s="44"/>
      <c r="R52" s="44"/>
    </row>
    <row r="53" spans="1:18" s="31" customFormat="1" ht="25.5">
      <c r="A53" s="99" t="s">
        <v>404</v>
      </c>
      <c r="B53" s="96" t="s">
        <v>24</v>
      </c>
      <c r="C53" s="94" t="s">
        <v>25</v>
      </c>
      <c r="D53" s="47">
        <v>120</v>
      </c>
      <c r="E53" s="95">
        <v>300</v>
      </c>
      <c r="F53" s="97">
        <f t="shared" si="1"/>
        <v>36000</v>
      </c>
      <c r="G53" s="44"/>
      <c r="H53" s="44"/>
      <c r="I53" s="44"/>
      <c r="J53" s="44"/>
      <c r="K53" s="44"/>
      <c r="L53" s="44"/>
      <c r="M53" s="44"/>
      <c r="N53" s="44"/>
      <c r="O53" s="44"/>
      <c r="P53" s="44"/>
      <c r="Q53" s="44"/>
      <c r="R53" s="44"/>
    </row>
    <row r="54" spans="1:18" s="31" customFormat="1" ht="25.5">
      <c r="A54" s="99" t="s">
        <v>405</v>
      </c>
      <c r="B54" s="96" t="s">
        <v>8</v>
      </c>
      <c r="C54" s="48" t="s">
        <v>338</v>
      </c>
      <c r="D54" s="101">
        <v>80</v>
      </c>
      <c r="E54" s="95">
        <v>120</v>
      </c>
      <c r="F54" s="97">
        <f t="shared" si="1"/>
        <v>9600</v>
      </c>
      <c r="G54" s="44"/>
      <c r="H54" s="44"/>
      <c r="I54" s="44"/>
      <c r="J54" s="44"/>
      <c r="K54" s="44"/>
      <c r="L54" s="44"/>
      <c r="M54" s="44"/>
      <c r="N54" s="44"/>
      <c r="O54" s="44"/>
      <c r="P54" s="44"/>
      <c r="Q54" s="44"/>
      <c r="R54" s="44"/>
    </row>
    <row r="55" spans="1:18" s="30" customFormat="1" ht="25.5">
      <c r="A55" s="99" t="s">
        <v>406</v>
      </c>
      <c r="B55" s="53" t="s">
        <v>19</v>
      </c>
      <c r="C55" s="27" t="s">
        <v>267</v>
      </c>
      <c r="D55" s="57">
        <v>36</v>
      </c>
      <c r="E55" s="28">
        <v>3500</v>
      </c>
      <c r="F55" s="97">
        <f t="shared" si="1"/>
        <v>126000</v>
      </c>
      <c r="G55" s="35"/>
      <c r="H55" s="35"/>
      <c r="I55" s="35"/>
      <c r="J55" s="35"/>
      <c r="K55" s="35"/>
      <c r="L55" s="35"/>
      <c r="M55" s="35"/>
      <c r="N55" s="35"/>
      <c r="O55" s="35"/>
      <c r="P55" s="35"/>
      <c r="Q55" s="35"/>
      <c r="R55" s="35"/>
    </row>
    <row r="56" spans="1:18" s="30" customFormat="1" ht="25.5">
      <c r="A56" s="99" t="s">
        <v>407</v>
      </c>
      <c r="B56" s="53" t="s">
        <v>20</v>
      </c>
      <c r="C56" s="27" t="s">
        <v>267</v>
      </c>
      <c r="D56" s="57">
        <v>26</v>
      </c>
      <c r="E56" s="28">
        <v>1800</v>
      </c>
      <c r="F56" s="97">
        <f t="shared" si="1"/>
        <v>46800</v>
      </c>
      <c r="G56" s="35"/>
      <c r="H56" s="35"/>
      <c r="I56" s="35"/>
      <c r="J56" s="35"/>
      <c r="K56" s="35"/>
      <c r="L56" s="35"/>
      <c r="M56" s="35"/>
      <c r="N56" s="35"/>
      <c r="O56" s="35"/>
      <c r="P56" s="35"/>
      <c r="Q56" s="35"/>
      <c r="R56" s="35"/>
    </row>
    <row r="57" spans="1:18" s="30" customFormat="1" ht="28.5" customHeight="1">
      <c r="A57" s="99" t="s">
        <v>408</v>
      </c>
      <c r="B57" s="53" t="s">
        <v>352</v>
      </c>
      <c r="C57" s="27" t="s">
        <v>267</v>
      </c>
      <c r="D57" s="57">
        <v>36</v>
      </c>
      <c r="E57" s="28">
        <v>3200</v>
      </c>
      <c r="F57" s="97">
        <f t="shared" si="1"/>
        <v>115200</v>
      </c>
      <c r="G57" s="35"/>
      <c r="H57" s="35"/>
      <c r="I57" s="35"/>
      <c r="J57" s="35"/>
      <c r="K57" s="35"/>
      <c r="L57" s="35"/>
      <c r="M57" s="35"/>
      <c r="N57" s="35"/>
      <c r="O57" s="35"/>
      <c r="P57" s="35"/>
      <c r="Q57" s="35"/>
      <c r="R57" s="35"/>
    </row>
    <row r="58" spans="1:18" s="30" customFormat="1">
      <c r="A58" s="99" t="s">
        <v>409</v>
      </c>
      <c r="B58" s="53" t="s">
        <v>105</v>
      </c>
      <c r="C58" s="27" t="s">
        <v>267</v>
      </c>
      <c r="D58" s="57">
        <v>36</v>
      </c>
      <c r="E58" s="28">
        <v>6000</v>
      </c>
      <c r="F58" s="97">
        <f t="shared" si="1"/>
        <v>216000</v>
      </c>
      <c r="G58" s="35"/>
      <c r="H58" s="35"/>
      <c r="I58" s="35"/>
      <c r="J58" s="35"/>
      <c r="K58" s="35"/>
      <c r="L58" s="35"/>
      <c r="M58" s="35"/>
      <c r="N58" s="35"/>
      <c r="O58" s="35"/>
      <c r="P58" s="35"/>
      <c r="Q58" s="35"/>
      <c r="R58" s="35"/>
    </row>
    <row r="59" spans="1:18" s="30" customFormat="1" ht="25.5">
      <c r="A59" s="99" t="s">
        <v>410</v>
      </c>
      <c r="B59" s="53" t="s">
        <v>106</v>
      </c>
      <c r="C59" s="27" t="s">
        <v>354</v>
      </c>
      <c r="D59" s="57">
        <v>13950</v>
      </c>
      <c r="E59" s="28">
        <v>45</v>
      </c>
      <c r="F59" s="97">
        <f t="shared" si="1"/>
        <v>627750</v>
      </c>
      <c r="G59" s="35"/>
      <c r="H59" s="35"/>
      <c r="I59" s="35"/>
      <c r="J59" s="35"/>
      <c r="K59" s="35"/>
      <c r="L59" s="35"/>
      <c r="M59" s="35"/>
      <c r="N59" s="35"/>
      <c r="O59" s="35"/>
      <c r="P59" s="35"/>
      <c r="Q59" s="35"/>
      <c r="R59" s="35"/>
    </row>
    <row r="60" spans="1:18" s="30" customFormat="1" ht="25.5">
      <c r="A60" s="99" t="s">
        <v>411</v>
      </c>
      <c r="B60" s="53" t="s">
        <v>107</v>
      </c>
      <c r="C60" s="27" t="s">
        <v>354</v>
      </c>
      <c r="D60" s="57">
        <v>18</v>
      </c>
      <c r="E60" s="28">
        <v>100</v>
      </c>
      <c r="F60" s="97">
        <f t="shared" si="1"/>
        <v>1800</v>
      </c>
      <c r="G60" s="35"/>
      <c r="H60" s="35"/>
      <c r="I60" s="35"/>
      <c r="J60" s="35"/>
      <c r="K60" s="35"/>
      <c r="L60" s="35"/>
      <c r="M60" s="35"/>
      <c r="N60" s="35"/>
      <c r="O60" s="35"/>
      <c r="P60" s="35"/>
      <c r="Q60" s="35"/>
      <c r="R60" s="35"/>
    </row>
    <row r="61" spans="1:18" s="30" customFormat="1" ht="25.5">
      <c r="A61" s="99" t="s">
        <v>412</v>
      </c>
      <c r="B61" s="54" t="s">
        <v>90</v>
      </c>
      <c r="C61" s="27" t="s">
        <v>354</v>
      </c>
      <c r="D61" s="57">
        <v>48</v>
      </c>
      <c r="E61" s="28">
        <v>50</v>
      </c>
      <c r="F61" s="97">
        <f t="shared" si="1"/>
        <v>2400</v>
      </c>
      <c r="G61" s="35"/>
      <c r="H61" s="35"/>
      <c r="I61" s="35"/>
      <c r="J61" s="35"/>
      <c r="K61" s="35"/>
      <c r="L61" s="35"/>
      <c r="M61" s="35"/>
      <c r="N61" s="35"/>
      <c r="O61" s="35"/>
      <c r="P61" s="35"/>
      <c r="Q61" s="35"/>
      <c r="R61" s="35"/>
    </row>
    <row r="62" spans="1:18" s="30" customFormat="1" ht="25.5">
      <c r="A62" s="99" t="s">
        <v>413</v>
      </c>
      <c r="B62" s="53" t="s">
        <v>355</v>
      </c>
      <c r="C62" s="27" t="s">
        <v>354</v>
      </c>
      <c r="D62" s="57">
        <v>340</v>
      </c>
      <c r="E62" s="28">
        <v>150</v>
      </c>
      <c r="F62" s="97">
        <f t="shared" si="1"/>
        <v>51000</v>
      </c>
      <c r="G62" s="35"/>
      <c r="H62" s="35"/>
      <c r="I62" s="35"/>
      <c r="J62" s="35"/>
      <c r="K62" s="35"/>
      <c r="L62" s="35"/>
      <c r="M62" s="35"/>
      <c r="N62" s="35"/>
      <c r="O62" s="35"/>
      <c r="P62" s="35"/>
      <c r="Q62" s="35"/>
      <c r="R62" s="35"/>
    </row>
    <row r="63" spans="1:18" s="30" customFormat="1" ht="25.5">
      <c r="A63" s="99" t="s">
        <v>414</v>
      </c>
      <c r="B63" s="53" t="s">
        <v>356</v>
      </c>
      <c r="C63" s="27" t="s">
        <v>354</v>
      </c>
      <c r="D63" s="57">
        <v>340</v>
      </c>
      <c r="E63" s="28">
        <v>150</v>
      </c>
      <c r="F63" s="97">
        <f t="shared" si="1"/>
        <v>51000</v>
      </c>
      <c r="G63" s="35"/>
      <c r="H63" s="35"/>
      <c r="I63" s="35"/>
      <c r="J63" s="35"/>
      <c r="K63" s="35"/>
      <c r="L63" s="35"/>
      <c r="M63" s="35"/>
      <c r="N63" s="35"/>
      <c r="O63" s="35"/>
      <c r="P63" s="35"/>
      <c r="Q63" s="35"/>
      <c r="R63" s="35"/>
    </row>
    <row r="64" spans="1:18" s="30" customFormat="1" ht="25.5">
      <c r="A64" s="99" t="s">
        <v>415</v>
      </c>
      <c r="B64" s="53" t="s">
        <v>357</v>
      </c>
      <c r="C64" s="27" t="s">
        <v>354</v>
      </c>
      <c r="D64" s="57">
        <v>170</v>
      </c>
      <c r="E64" s="28">
        <v>150</v>
      </c>
      <c r="F64" s="97">
        <f t="shared" si="1"/>
        <v>25500</v>
      </c>
      <c r="G64" s="35"/>
      <c r="H64" s="35"/>
      <c r="I64" s="35"/>
      <c r="J64" s="35"/>
      <c r="K64" s="35"/>
      <c r="L64" s="35"/>
      <c r="M64" s="35"/>
      <c r="N64" s="35"/>
      <c r="O64" s="35"/>
      <c r="P64" s="35"/>
      <c r="Q64" s="35"/>
      <c r="R64" s="35"/>
    </row>
    <row r="65" spans="1:18" s="30" customFormat="1" ht="25.5">
      <c r="A65" s="99" t="s">
        <v>416</v>
      </c>
      <c r="B65" s="53" t="s">
        <v>358</v>
      </c>
      <c r="C65" s="27" t="s">
        <v>354</v>
      </c>
      <c r="D65" s="57">
        <v>170</v>
      </c>
      <c r="E65" s="28">
        <v>150</v>
      </c>
      <c r="F65" s="97">
        <f t="shared" si="1"/>
        <v>25500</v>
      </c>
      <c r="G65" s="35"/>
      <c r="H65" s="35"/>
      <c r="I65" s="35"/>
      <c r="J65" s="35"/>
      <c r="K65" s="35"/>
      <c r="L65" s="35"/>
      <c r="M65" s="35"/>
      <c r="N65" s="35"/>
      <c r="O65" s="35"/>
      <c r="P65" s="35"/>
      <c r="Q65" s="35"/>
      <c r="R65" s="35"/>
    </row>
    <row r="66" spans="1:18" s="30" customFormat="1" ht="25.5">
      <c r="A66" s="99" t="s">
        <v>417</v>
      </c>
      <c r="B66" s="53" t="s">
        <v>359</v>
      </c>
      <c r="C66" s="27" t="s">
        <v>354</v>
      </c>
      <c r="D66" s="57">
        <v>240</v>
      </c>
      <c r="E66" s="28">
        <v>150</v>
      </c>
      <c r="F66" s="97">
        <f t="shared" si="1"/>
        <v>36000</v>
      </c>
      <c r="G66" s="35"/>
      <c r="H66" s="35"/>
      <c r="I66" s="35"/>
      <c r="J66" s="35"/>
      <c r="K66" s="35"/>
      <c r="L66" s="35"/>
      <c r="M66" s="35"/>
      <c r="N66" s="35"/>
      <c r="O66" s="35"/>
      <c r="P66" s="35"/>
      <c r="Q66" s="35"/>
      <c r="R66" s="35"/>
    </row>
    <row r="67" spans="1:18" s="30" customFormat="1" ht="25.5">
      <c r="A67" s="99" t="s">
        <v>418</v>
      </c>
      <c r="B67" s="54" t="s">
        <v>360</v>
      </c>
      <c r="C67" s="27" t="s">
        <v>354</v>
      </c>
      <c r="D67" s="57">
        <v>60</v>
      </c>
      <c r="E67" s="28">
        <v>150</v>
      </c>
      <c r="F67" s="97">
        <f t="shared" si="1"/>
        <v>9000</v>
      </c>
      <c r="G67" s="35"/>
      <c r="H67" s="35"/>
      <c r="I67" s="35"/>
      <c r="J67" s="35"/>
      <c r="K67" s="35"/>
      <c r="L67" s="35"/>
      <c r="M67" s="35"/>
      <c r="N67" s="35"/>
      <c r="O67" s="35"/>
      <c r="P67" s="35"/>
      <c r="Q67" s="35"/>
      <c r="R67" s="35"/>
    </row>
    <row r="68" spans="1:18" s="30" customFormat="1" ht="25.5">
      <c r="A68" s="99" t="s">
        <v>419</v>
      </c>
      <c r="B68" s="54" t="s">
        <v>361</v>
      </c>
      <c r="C68" s="55" t="s">
        <v>362</v>
      </c>
      <c r="D68" s="63">
        <v>40</v>
      </c>
      <c r="E68" s="56">
        <v>100</v>
      </c>
      <c r="F68" s="97">
        <f t="shared" si="1"/>
        <v>4000</v>
      </c>
      <c r="G68" s="35"/>
      <c r="H68" s="35"/>
      <c r="I68" s="35"/>
      <c r="J68" s="35"/>
      <c r="K68" s="35"/>
      <c r="L68" s="35"/>
      <c r="M68" s="35"/>
      <c r="N68" s="35"/>
      <c r="O68" s="35"/>
      <c r="P68" s="35"/>
      <c r="Q68" s="35"/>
      <c r="R68" s="35"/>
    </row>
    <row r="69" spans="1:18" s="30" customFormat="1" ht="25.5">
      <c r="A69" s="99" t="s">
        <v>420</v>
      </c>
      <c r="B69" s="54" t="s">
        <v>363</v>
      </c>
      <c r="C69" s="55" t="s">
        <v>362</v>
      </c>
      <c r="D69" s="63">
        <v>40</v>
      </c>
      <c r="E69" s="56">
        <v>100</v>
      </c>
      <c r="F69" s="97">
        <f t="shared" si="1"/>
        <v>4000</v>
      </c>
      <c r="G69" s="35"/>
      <c r="H69" s="35"/>
      <c r="I69" s="35"/>
      <c r="J69" s="35"/>
      <c r="K69" s="35"/>
      <c r="L69" s="35"/>
      <c r="M69" s="35"/>
      <c r="N69" s="35"/>
      <c r="O69" s="35"/>
      <c r="P69" s="35"/>
      <c r="Q69" s="35"/>
      <c r="R69" s="35"/>
    </row>
    <row r="70" spans="1:18" s="30" customFormat="1" ht="26.25" customHeight="1">
      <c r="A70" s="99" t="s">
        <v>421</v>
      </c>
      <c r="B70" s="53" t="s">
        <v>565</v>
      </c>
      <c r="C70" s="27" t="s">
        <v>566</v>
      </c>
      <c r="D70" s="57">
        <v>110</v>
      </c>
      <c r="E70" s="28">
        <v>130</v>
      </c>
      <c r="F70" s="52">
        <f t="shared" si="1"/>
        <v>14300</v>
      </c>
      <c r="G70" s="35"/>
      <c r="H70" s="35"/>
      <c r="I70" s="35"/>
      <c r="J70" s="35"/>
      <c r="K70" s="35"/>
      <c r="L70" s="35"/>
      <c r="M70" s="35"/>
      <c r="N70" s="35"/>
      <c r="O70" s="35"/>
      <c r="P70" s="35"/>
      <c r="Q70" s="35"/>
      <c r="R70" s="35"/>
    </row>
    <row r="71" spans="1:18" s="39" customFormat="1">
      <c r="A71" s="99" t="s">
        <v>422</v>
      </c>
      <c r="B71" s="86" t="s">
        <v>590</v>
      </c>
      <c r="C71" s="107" t="s">
        <v>267</v>
      </c>
      <c r="D71" s="119">
        <v>35</v>
      </c>
      <c r="E71" s="108">
        <v>4457</v>
      </c>
      <c r="F71" s="52">
        <f t="shared" si="1"/>
        <v>155995</v>
      </c>
      <c r="G71" s="35"/>
      <c r="H71" s="35"/>
      <c r="I71" s="35"/>
      <c r="J71" s="35"/>
      <c r="K71" s="35"/>
      <c r="L71" s="35"/>
      <c r="M71" s="35"/>
      <c r="N71" s="35"/>
      <c r="O71" s="35"/>
      <c r="P71" s="35"/>
      <c r="Q71" s="35"/>
      <c r="R71" s="35"/>
    </row>
    <row r="72" spans="1:18" s="39" customFormat="1">
      <c r="A72" s="99" t="s">
        <v>592</v>
      </c>
      <c r="B72" s="86" t="s">
        <v>108</v>
      </c>
      <c r="C72" s="107" t="s">
        <v>267</v>
      </c>
      <c r="D72" s="119">
        <v>35</v>
      </c>
      <c r="E72" s="108">
        <v>4773</v>
      </c>
      <c r="F72" s="52">
        <f t="shared" si="1"/>
        <v>167055</v>
      </c>
      <c r="G72" s="35"/>
      <c r="H72" s="35"/>
      <c r="I72" s="35"/>
      <c r="J72" s="35"/>
      <c r="K72" s="35"/>
      <c r="L72" s="35"/>
      <c r="M72" s="35"/>
      <c r="N72" s="35"/>
      <c r="O72" s="35"/>
      <c r="P72" s="35"/>
      <c r="Q72" s="35"/>
      <c r="R72" s="35"/>
    </row>
    <row r="73" spans="1:18" s="39" customFormat="1">
      <c r="A73" s="99" t="s">
        <v>593</v>
      </c>
      <c r="B73" s="86" t="s">
        <v>108</v>
      </c>
      <c r="C73" s="107" t="s">
        <v>267</v>
      </c>
      <c r="D73" s="119">
        <v>35</v>
      </c>
      <c r="E73" s="108">
        <v>4773</v>
      </c>
      <c r="F73" s="52">
        <f t="shared" si="1"/>
        <v>167055</v>
      </c>
      <c r="G73" s="35"/>
      <c r="H73" s="35"/>
      <c r="I73" s="35"/>
      <c r="J73" s="35"/>
      <c r="K73" s="35"/>
      <c r="L73" s="35"/>
      <c r="M73" s="35"/>
      <c r="N73" s="35"/>
      <c r="O73" s="35"/>
      <c r="P73" s="35"/>
      <c r="Q73" s="35"/>
      <c r="R73" s="35"/>
    </row>
    <row r="74" spans="1:18" s="39" customFormat="1" ht="38.25">
      <c r="A74" s="99" t="s">
        <v>594</v>
      </c>
      <c r="B74" s="86" t="s">
        <v>109</v>
      </c>
      <c r="C74" s="107" t="s">
        <v>267</v>
      </c>
      <c r="D74" s="119">
        <v>34</v>
      </c>
      <c r="E74" s="108">
        <v>1980</v>
      </c>
      <c r="F74" s="52">
        <f t="shared" si="1"/>
        <v>67320</v>
      </c>
      <c r="G74" s="35"/>
      <c r="H74" s="35"/>
      <c r="I74" s="35"/>
      <c r="J74" s="35"/>
      <c r="K74" s="35"/>
      <c r="L74" s="35"/>
      <c r="M74" s="35"/>
      <c r="N74" s="35"/>
      <c r="O74" s="35"/>
      <c r="P74" s="35"/>
      <c r="Q74" s="35"/>
      <c r="R74" s="35"/>
    </row>
    <row r="75" spans="1:18" s="39" customFormat="1" ht="25.5">
      <c r="A75" s="99" t="s">
        <v>595</v>
      </c>
      <c r="B75" s="86" t="s">
        <v>110</v>
      </c>
      <c r="C75" s="107" t="s">
        <v>292</v>
      </c>
      <c r="D75" s="119">
        <v>15</v>
      </c>
      <c r="E75" s="108">
        <v>360</v>
      </c>
      <c r="F75" s="52">
        <f t="shared" si="1"/>
        <v>5400</v>
      </c>
      <c r="G75" s="35"/>
      <c r="H75" s="35"/>
      <c r="I75" s="35"/>
      <c r="J75" s="35"/>
      <c r="K75" s="35"/>
      <c r="L75" s="35"/>
      <c r="M75" s="35"/>
      <c r="N75" s="35"/>
      <c r="O75" s="35"/>
      <c r="P75" s="35"/>
      <c r="Q75" s="35"/>
      <c r="R75" s="35"/>
    </row>
    <row r="76" spans="1:18" s="39" customFormat="1" ht="38.25">
      <c r="A76" s="99" t="s">
        <v>596</v>
      </c>
      <c r="B76" s="86" t="s">
        <v>111</v>
      </c>
      <c r="C76" s="107" t="s">
        <v>591</v>
      </c>
      <c r="D76" s="119">
        <f>12*3*10</f>
        <v>360</v>
      </c>
      <c r="E76" s="108">
        <v>100</v>
      </c>
      <c r="F76" s="52">
        <f t="shared" si="1"/>
        <v>36000</v>
      </c>
      <c r="G76" s="35"/>
      <c r="H76" s="35"/>
      <c r="I76" s="35"/>
      <c r="J76" s="35"/>
      <c r="K76" s="35"/>
      <c r="L76" s="35"/>
      <c r="M76" s="35"/>
      <c r="N76" s="35"/>
      <c r="O76" s="35"/>
      <c r="P76" s="35"/>
      <c r="Q76" s="35"/>
      <c r="R76" s="35"/>
    </row>
    <row r="77" spans="1:18" s="39" customFormat="1" ht="38.25">
      <c r="A77" s="99" t="s">
        <v>597</v>
      </c>
      <c r="B77" s="86" t="s">
        <v>112</v>
      </c>
      <c r="C77" s="107" t="s">
        <v>292</v>
      </c>
      <c r="D77" s="119">
        <v>205</v>
      </c>
      <c r="E77" s="108">
        <v>305</v>
      </c>
      <c r="F77" s="52">
        <f t="shared" si="1"/>
        <v>62525</v>
      </c>
      <c r="G77" s="35"/>
      <c r="H77" s="35"/>
      <c r="I77" s="35"/>
      <c r="J77" s="35"/>
      <c r="K77" s="35"/>
      <c r="L77" s="35"/>
      <c r="M77" s="35"/>
      <c r="N77" s="35"/>
      <c r="O77" s="35"/>
      <c r="P77" s="35"/>
      <c r="Q77" s="35"/>
      <c r="R77" s="35"/>
    </row>
    <row r="78" spans="1:18" s="39" customFormat="1" ht="25.5">
      <c r="A78" s="99" t="s">
        <v>598</v>
      </c>
      <c r="B78" s="86" t="s">
        <v>113</v>
      </c>
      <c r="C78" s="107" t="s">
        <v>292</v>
      </c>
      <c r="D78" s="119">
        <v>15</v>
      </c>
      <c r="E78" s="108">
        <v>100</v>
      </c>
      <c r="F78" s="52">
        <f t="shared" si="1"/>
        <v>1500</v>
      </c>
      <c r="G78" s="35"/>
      <c r="H78" s="35"/>
      <c r="I78" s="35"/>
      <c r="J78" s="35"/>
      <c r="K78" s="35"/>
      <c r="L78" s="35"/>
      <c r="M78" s="35"/>
      <c r="N78" s="35"/>
      <c r="O78" s="35"/>
      <c r="P78" s="35"/>
      <c r="Q78" s="35"/>
      <c r="R78" s="35"/>
    </row>
    <row r="79" spans="1:18" ht="25.5">
      <c r="A79" s="99" t="s">
        <v>599</v>
      </c>
      <c r="B79" s="96" t="s">
        <v>364</v>
      </c>
      <c r="C79" s="40" t="s">
        <v>267</v>
      </c>
      <c r="D79" s="41">
        <v>195</v>
      </c>
      <c r="E79" s="42">
        <v>700</v>
      </c>
      <c r="F79" s="43">
        <f t="shared" si="1"/>
        <v>136500</v>
      </c>
    </row>
    <row r="80" spans="1:18">
      <c r="A80" s="99" t="s">
        <v>600</v>
      </c>
      <c r="B80" s="96" t="s">
        <v>114</v>
      </c>
      <c r="C80" s="40" t="s">
        <v>267</v>
      </c>
      <c r="D80" s="41">
        <v>39</v>
      </c>
      <c r="E80" s="42">
        <v>900</v>
      </c>
      <c r="F80" s="43">
        <f t="shared" si="1"/>
        <v>35100</v>
      </c>
    </row>
    <row r="81" spans="1:18" ht="25.5">
      <c r="A81" s="99" t="s">
        <v>26</v>
      </c>
      <c r="B81" s="96" t="s">
        <v>365</v>
      </c>
      <c r="C81" s="40" t="s">
        <v>267</v>
      </c>
      <c r="D81" s="41">
        <v>39</v>
      </c>
      <c r="E81" s="42">
        <v>500</v>
      </c>
      <c r="F81" s="43">
        <f t="shared" si="1"/>
        <v>19500</v>
      </c>
    </row>
    <row r="82" spans="1:18">
      <c r="A82" s="99" t="s">
        <v>27</v>
      </c>
      <c r="B82" s="96" t="s">
        <v>92</v>
      </c>
      <c r="C82" s="40" t="s">
        <v>267</v>
      </c>
      <c r="D82" s="41">
        <v>39</v>
      </c>
      <c r="E82" s="42">
        <v>500</v>
      </c>
      <c r="F82" s="43">
        <f t="shared" si="1"/>
        <v>19500</v>
      </c>
    </row>
    <row r="83" spans="1:18">
      <c r="A83" s="100" t="s">
        <v>219</v>
      </c>
      <c r="B83" s="4" t="s">
        <v>221</v>
      </c>
      <c r="C83" s="106"/>
      <c r="D83" s="118"/>
      <c r="E83" s="106"/>
      <c r="F83" s="2">
        <f>SUM(F84:F98)</f>
        <v>173975</v>
      </c>
    </row>
    <row r="84" spans="1:18" s="33" customFormat="1">
      <c r="A84" s="99" t="s">
        <v>317</v>
      </c>
      <c r="B84" s="96" t="s">
        <v>115</v>
      </c>
      <c r="C84" s="40" t="s">
        <v>267</v>
      </c>
      <c r="D84" s="50">
        <v>36</v>
      </c>
      <c r="E84" s="51">
        <v>1000</v>
      </c>
      <c r="F84" s="52">
        <f t="shared" ref="F84:F94" si="2">D84*E84</f>
        <v>36000</v>
      </c>
      <c r="G84" s="35"/>
      <c r="H84" s="35"/>
      <c r="I84" s="35"/>
      <c r="J84" s="35"/>
      <c r="K84" s="35"/>
      <c r="L84" s="35"/>
      <c r="M84" s="35"/>
      <c r="N84" s="35"/>
      <c r="O84" s="35"/>
      <c r="P84" s="35"/>
      <c r="Q84" s="35"/>
      <c r="R84" s="35"/>
    </row>
    <row r="85" spans="1:18" s="33" customFormat="1">
      <c r="A85" s="99" t="s">
        <v>318</v>
      </c>
      <c r="B85" s="96" t="s">
        <v>116</v>
      </c>
      <c r="C85" s="40" t="s">
        <v>267</v>
      </c>
      <c r="D85" s="50">
        <v>36</v>
      </c>
      <c r="E85" s="51">
        <v>400</v>
      </c>
      <c r="F85" s="52">
        <f t="shared" si="2"/>
        <v>14400</v>
      </c>
      <c r="G85" s="35"/>
      <c r="H85" s="35"/>
      <c r="I85" s="35"/>
      <c r="J85" s="35"/>
      <c r="K85" s="35"/>
      <c r="L85" s="35"/>
      <c r="M85" s="35"/>
      <c r="N85" s="35"/>
      <c r="O85" s="35"/>
      <c r="P85" s="35"/>
      <c r="Q85" s="35"/>
      <c r="R85" s="35"/>
    </row>
    <row r="86" spans="1:18" s="33" customFormat="1" ht="38.25">
      <c r="A86" s="99" t="s">
        <v>319</v>
      </c>
      <c r="B86" s="96" t="s">
        <v>117</v>
      </c>
      <c r="C86" s="40" t="s">
        <v>267</v>
      </c>
      <c r="D86" s="50">
        <v>36</v>
      </c>
      <c r="E86" s="51">
        <v>400</v>
      </c>
      <c r="F86" s="52">
        <f t="shared" si="2"/>
        <v>14400</v>
      </c>
      <c r="G86" s="35"/>
      <c r="H86" s="35"/>
      <c r="I86" s="35"/>
      <c r="J86" s="35"/>
      <c r="K86" s="35"/>
      <c r="L86" s="35"/>
      <c r="M86" s="35"/>
      <c r="N86" s="35"/>
      <c r="O86" s="35"/>
      <c r="P86" s="35"/>
      <c r="Q86" s="35"/>
      <c r="R86" s="35"/>
    </row>
    <row r="87" spans="1:18" s="33" customFormat="1" ht="25.5">
      <c r="A87" s="99" t="s">
        <v>320</v>
      </c>
      <c r="B87" s="96" t="s">
        <v>301</v>
      </c>
      <c r="C87" s="49" t="s">
        <v>289</v>
      </c>
      <c r="D87" s="50">
        <f>3*2*20</f>
        <v>120</v>
      </c>
      <c r="E87" s="51">
        <v>250</v>
      </c>
      <c r="F87" s="52">
        <f t="shared" si="2"/>
        <v>30000</v>
      </c>
      <c r="G87" s="35"/>
      <c r="H87" s="35"/>
      <c r="I87" s="35"/>
      <c r="J87" s="35"/>
      <c r="K87" s="35"/>
      <c r="L87" s="35"/>
      <c r="M87" s="35"/>
      <c r="N87" s="35"/>
      <c r="O87" s="35"/>
      <c r="P87" s="35"/>
      <c r="Q87" s="35"/>
      <c r="R87" s="35"/>
    </row>
    <row r="88" spans="1:18" s="32" customFormat="1">
      <c r="A88" s="99" t="s">
        <v>431</v>
      </c>
      <c r="B88" s="96" t="s">
        <v>118</v>
      </c>
      <c r="C88" s="94" t="s">
        <v>423</v>
      </c>
      <c r="D88" s="101">
        <v>10</v>
      </c>
      <c r="E88" s="95">
        <v>85</v>
      </c>
      <c r="F88" s="97">
        <f t="shared" si="2"/>
        <v>850</v>
      </c>
      <c r="G88" s="35"/>
      <c r="H88" s="35"/>
      <c r="I88" s="35"/>
      <c r="J88" s="35"/>
      <c r="K88" s="35"/>
      <c r="L88" s="35"/>
      <c r="M88" s="35"/>
      <c r="N88" s="35"/>
      <c r="O88" s="35"/>
      <c r="P88" s="35"/>
      <c r="Q88" s="35"/>
      <c r="R88" s="35"/>
    </row>
    <row r="89" spans="1:18" s="32" customFormat="1">
      <c r="A89" s="99" t="s">
        <v>432</v>
      </c>
      <c r="B89" s="96" t="s">
        <v>424</v>
      </c>
      <c r="C89" s="94" t="s">
        <v>423</v>
      </c>
      <c r="D89" s="101">
        <v>70</v>
      </c>
      <c r="E89" s="95">
        <v>85</v>
      </c>
      <c r="F89" s="97">
        <f t="shared" si="2"/>
        <v>5950</v>
      </c>
      <c r="G89" s="35"/>
      <c r="H89" s="35"/>
      <c r="I89" s="35"/>
      <c r="J89" s="35"/>
      <c r="K89" s="35"/>
      <c r="L89" s="35"/>
      <c r="M89" s="35"/>
      <c r="N89" s="35"/>
      <c r="O89" s="35"/>
      <c r="P89" s="35"/>
      <c r="Q89" s="35"/>
      <c r="R89" s="35"/>
    </row>
    <row r="90" spans="1:18" s="32" customFormat="1" ht="25.5">
      <c r="A90" s="99" t="s">
        <v>433</v>
      </c>
      <c r="B90" s="96" t="s">
        <v>119</v>
      </c>
      <c r="C90" s="94" t="s">
        <v>423</v>
      </c>
      <c r="D90" s="101">
        <v>36</v>
      </c>
      <c r="E90" s="95">
        <v>120</v>
      </c>
      <c r="F90" s="97">
        <f t="shared" si="2"/>
        <v>4320</v>
      </c>
      <c r="G90" s="35"/>
      <c r="H90" s="35"/>
      <c r="I90" s="35"/>
      <c r="J90" s="35"/>
      <c r="K90" s="35"/>
      <c r="L90" s="35"/>
      <c r="M90" s="35"/>
      <c r="N90" s="35"/>
      <c r="O90" s="35"/>
      <c r="P90" s="35"/>
      <c r="Q90" s="35"/>
      <c r="R90" s="35"/>
    </row>
    <row r="91" spans="1:18" s="32" customFormat="1" ht="25.5">
      <c r="A91" s="99" t="s">
        <v>434</v>
      </c>
      <c r="B91" s="96" t="s">
        <v>425</v>
      </c>
      <c r="C91" s="94" t="s">
        <v>85</v>
      </c>
      <c r="D91" s="101">
        <v>108</v>
      </c>
      <c r="E91" s="95">
        <v>300</v>
      </c>
      <c r="F91" s="97">
        <f t="shared" si="2"/>
        <v>32400</v>
      </c>
      <c r="G91" s="35"/>
      <c r="H91" s="35"/>
      <c r="I91" s="35"/>
      <c r="J91" s="35"/>
      <c r="K91" s="35"/>
      <c r="L91" s="35"/>
      <c r="M91" s="35"/>
      <c r="N91" s="35"/>
      <c r="O91" s="35"/>
      <c r="P91" s="35"/>
      <c r="Q91" s="35"/>
      <c r="R91" s="35"/>
    </row>
    <row r="92" spans="1:18" s="32" customFormat="1">
      <c r="A92" s="99" t="s">
        <v>435</v>
      </c>
      <c r="B92" s="96" t="s">
        <v>426</v>
      </c>
      <c r="C92" s="94" t="s">
        <v>427</v>
      </c>
      <c r="D92" s="101">
        <v>3</v>
      </c>
      <c r="E92" s="95">
        <v>250</v>
      </c>
      <c r="F92" s="97">
        <f t="shared" si="2"/>
        <v>750</v>
      </c>
      <c r="G92" s="35"/>
      <c r="H92" s="35"/>
      <c r="I92" s="35"/>
      <c r="J92" s="35"/>
      <c r="K92" s="35"/>
      <c r="L92" s="35"/>
      <c r="M92" s="35"/>
      <c r="N92" s="35"/>
      <c r="O92" s="35"/>
      <c r="P92" s="35"/>
      <c r="Q92" s="35"/>
      <c r="R92" s="35"/>
    </row>
    <row r="93" spans="1:18" s="30" customFormat="1" ht="25.5">
      <c r="A93" s="99" t="s">
        <v>436</v>
      </c>
      <c r="B93" s="96" t="s">
        <v>120</v>
      </c>
      <c r="C93" s="94" t="s">
        <v>423</v>
      </c>
      <c r="D93" s="101">
        <v>12</v>
      </c>
      <c r="E93" s="95">
        <v>85</v>
      </c>
      <c r="F93" s="97">
        <f t="shared" si="2"/>
        <v>1020</v>
      </c>
      <c r="G93" s="35"/>
      <c r="H93" s="35"/>
      <c r="I93" s="35"/>
      <c r="J93" s="35"/>
      <c r="K93" s="35"/>
      <c r="L93" s="35"/>
      <c r="M93" s="35"/>
      <c r="N93" s="35"/>
      <c r="O93" s="35"/>
      <c r="P93" s="35"/>
      <c r="Q93" s="35"/>
      <c r="R93" s="35"/>
    </row>
    <row r="94" spans="1:18" s="30" customFormat="1" ht="25.5">
      <c r="A94" s="99" t="s">
        <v>437</v>
      </c>
      <c r="B94" s="96" t="s">
        <v>121</v>
      </c>
      <c r="C94" s="94" t="s">
        <v>423</v>
      </c>
      <c r="D94" s="101">
        <v>6</v>
      </c>
      <c r="E94" s="95">
        <v>85</v>
      </c>
      <c r="F94" s="97">
        <f t="shared" si="2"/>
        <v>510</v>
      </c>
      <c r="G94" s="35"/>
      <c r="H94" s="35"/>
      <c r="I94" s="35"/>
      <c r="J94" s="35"/>
      <c r="K94" s="35"/>
      <c r="L94" s="35"/>
      <c r="M94" s="35"/>
      <c r="N94" s="35"/>
      <c r="O94" s="35"/>
      <c r="P94" s="35"/>
      <c r="Q94" s="35"/>
      <c r="R94" s="35"/>
    </row>
    <row r="95" spans="1:18" s="34" customFormat="1" ht="35.65" customHeight="1">
      <c r="A95" s="99" t="s">
        <v>209</v>
      </c>
      <c r="B95" s="125" t="s">
        <v>67</v>
      </c>
      <c r="C95" s="87" t="s">
        <v>423</v>
      </c>
      <c r="D95" s="88">
        <v>210</v>
      </c>
      <c r="E95" s="89">
        <v>35</v>
      </c>
      <c r="F95" s="109">
        <f>D95*E95</f>
        <v>7350</v>
      </c>
      <c r="G95" s="37"/>
      <c r="H95" s="37"/>
      <c r="I95" s="37"/>
      <c r="J95" s="37"/>
      <c r="K95" s="36"/>
      <c r="L95" s="36"/>
      <c r="M95" s="36"/>
      <c r="N95" s="36"/>
      <c r="O95" s="36"/>
      <c r="P95" s="36"/>
      <c r="Q95" s="36"/>
      <c r="R95" s="36"/>
    </row>
    <row r="96" spans="1:18" s="34" customFormat="1" ht="35.65" customHeight="1">
      <c r="A96" s="99" t="s">
        <v>210</v>
      </c>
      <c r="B96" s="86" t="s">
        <v>122</v>
      </c>
      <c r="C96" s="87" t="s">
        <v>578</v>
      </c>
      <c r="D96" s="88">
        <f>18*125</f>
        <v>2250</v>
      </c>
      <c r="E96" s="110">
        <v>0.9</v>
      </c>
      <c r="F96" s="109">
        <f>D96*E96</f>
        <v>2025</v>
      </c>
      <c r="G96" s="37"/>
      <c r="H96" s="37"/>
      <c r="I96" s="37"/>
      <c r="J96" s="37"/>
      <c r="K96" s="36"/>
      <c r="L96" s="36"/>
      <c r="M96" s="36"/>
      <c r="N96" s="36"/>
      <c r="O96" s="36"/>
      <c r="P96" s="36"/>
      <c r="Q96" s="36"/>
      <c r="R96" s="36"/>
    </row>
    <row r="97" spans="1:18" s="34" customFormat="1" ht="46.7" customHeight="1">
      <c r="A97" s="99" t="s">
        <v>211</v>
      </c>
      <c r="B97" s="111" t="s">
        <v>123</v>
      </c>
      <c r="C97" s="112" t="s">
        <v>423</v>
      </c>
      <c r="D97" s="120">
        <v>60</v>
      </c>
      <c r="E97" s="113">
        <v>50</v>
      </c>
      <c r="F97" s="121">
        <f>D97*E97</f>
        <v>3000</v>
      </c>
      <c r="G97" s="37"/>
      <c r="H97" s="37"/>
      <c r="I97" s="37"/>
      <c r="J97" s="37"/>
      <c r="K97" s="36"/>
      <c r="L97" s="36"/>
      <c r="M97" s="36"/>
      <c r="N97" s="36"/>
      <c r="O97" s="36"/>
      <c r="P97" s="36"/>
      <c r="Q97" s="36"/>
      <c r="R97" s="36"/>
    </row>
    <row r="98" spans="1:18" s="34" customFormat="1" ht="20.25" customHeight="1">
      <c r="A98" s="99" t="s">
        <v>77</v>
      </c>
      <c r="B98" s="86" t="s">
        <v>5</v>
      </c>
      <c r="C98" s="79" t="s">
        <v>564</v>
      </c>
      <c r="D98" s="80">
        <v>6</v>
      </c>
      <c r="E98" s="81">
        <v>3500</v>
      </c>
      <c r="F98" s="121">
        <f>D98*E98</f>
        <v>21000</v>
      </c>
      <c r="G98" s="37"/>
      <c r="H98" s="37"/>
      <c r="I98" s="37"/>
      <c r="J98" s="37"/>
      <c r="K98" s="36"/>
      <c r="L98" s="36"/>
      <c r="M98" s="36"/>
      <c r="N98" s="36"/>
      <c r="O98" s="36"/>
      <c r="P98" s="36"/>
      <c r="Q98" s="36"/>
      <c r="R98" s="36"/>
    </row>
    <row r="99" spans="1:18">
      <c r="A99" s="100" t="s">
        <v>321</v>
      </c>
      <c r="B99" s="4" t="s">
        <v>224</v>
      </c>
      <c r="C99" s="106"/>
      <c r="D99" s="118"/>
      <c r="E99" s="106"/>
      <c r="F99" s="2">
        <f>SUM(F100:F129)</f>
        <v>186150</v>
      </c>
    </row>
    <row r="100" spans="1:18" s="33" customFormat="1" ht="38.25" customHeight="1">
      <c r="A100" s="99" t="s">
        <v>222</v>
      </c>
      <c r="B100" s="96" t="s">
        <v>124</v>
      </c>
      <c r="C100" s="40" t="s">
        <v>269</v>
      </c>
      <c r="D100" s="50">
        <v>10</v>
      </c>
      <c r="E100" s="51">
        <v>3000</v>
      </c>
      <c r="F100" s="52">
        <f t="shared" ref="F100:F105" si="3">D100*E100</f>
        <v>30000</v>
      </c>
      <c r="G100" s="35"/>
      <c r="H100" s="35"/>
      <c r="I100" s="35"/>
      <c r="J100" s="35"/>
      <c r="K100" s="35"/>
      <c r="L100" s="35"/>
      <c r="M100" s="35"/>
      <c r="N100" s="35"/>
      <c r="O100" s="35"/>
      <c r="P100" s="35"/>
      <c r="Q100" s="35"/>
      <c r="R100" s="35"/>
    </row>
    <row r="101" spans="1:18" s="33" customFormat="1" ht="38.25">
      <c r="A101" s="99" t="s">
        <v>283</v>
      </c>
      <c r="B101" s="96" t="s">
        <v>125</v>
      </c>
      <c r="C101" s="40" t="s">
        <v>268</v>
      </c>
      <c r="D101" s="50">
        <v>1</v>
      </c>
      <c r="E101" s="51">
        <v>6000</v>
      </c>
      <c r="F101" s="52">
        <f>D101*E101</f>
        <v>6000</v>
      </c>
      <c r="G101" s="35"/>
      <c r="H101" s="35"/>
      <c r="I101" s="35"/>
      <c r="J101" s="35"/>
      <c r="K101" s="35"/>
      <c r="L101" s="35"/>
      <c r="M101" s="35"/>
      <c r="N101" s="35"/>
      <c r="O101" s="35"/>
      <c r="P101" s="35"/>
      <c r="Q101" s="35"/>
      <c r="R101" s="35"/>
    </row>
    <row r="102" spans="1:18" s="33" customFormat="1" ht="38.25">
      <c r="A102" s="99" t="s">
        <v>284</v>
      </c>
      <c r="B102" s="96" t="s">
        <v>126</v>
      </c>
      <c r="C102" s="40" t="s">
        <v>268</v>
      </c>
      <c r="D102" s="50">
        <v>1</v>
      </c>
      <c r="E102" s="51">
        <v>8000</v>
      </c>
      <c r="F102" s="52">
        <f t="shared" si="3"/>
        <v>8000</v>
      </c>
      <c r="G102" s="35"/>
      <c r="H102" s="35"/>
      <c r="I102" s="35"/>
      <c r="J102" s="35"/>
      <c r="K102" s="35"/>
      <c r="L102" s="35"/>
      <c r="M102" s="35"/>
      <c r="N102" s="35"/>
      <c r="O102" s="35"/>
      <c r="P102" s="35"/>
      <c r="Q102" s="35"/>
      <c r="R102" s="35"/>
    </row>
    <row r="103" spans="1:18" s="33" customFormat="1" ht="25.5">
      <c r="A103" s="99" t="s">
        <v>288</v>
      </c>
      <c r="B103" s="96" t="s">
        <v>127</v>
      </c>
      <c r="C103" s="40" t="s">
        <v>270</v>
      </c>
      <c r="D103" s="50">
        <v>2</v>
      </c>
      <c r="E103" s="51">
        <v>1500</v>
      </c>
      <c r="F103" s="52">
        <f t="shared" si="3"/>
        <v>3000</v>
      </c>
      <c r="G103" s="35"/>
      <c r="H103" s="35"/>
      <c r="I103" s="35"/>
      <c r="J103" s="35"/>
      <c r="K103" s="35"/>
      <c r="L103" s="35"/>
      <c r="M103" s="35"/>
      <c r="N103" s="35"/>
      <c r="O103" s="35"/>
      <c r="P103" s="35"/>
      <c r="Q103" s="35"/>
      <c r="R103" s="35"/>
    </row>
    <row r="104" spans="1:18" s="33" customFormat="1" ht="25.5">
      <c r="A104" s="99" t="s">
        <v>322</v>
      </c>
      <c r="B104" s="96" t="s">
        <v>129</v>
      </c>
      <c r="C104" s="40" t="s">
        <v>270</v>
      </c>
      <c r="D104" s="50">
        <v>15</v>
      </c>
      <c r="E104" s="51">
        <v>500</v>
      </c>
      <c r="F104" s="52">
        <f t="shared" si="3"/>
        <v>7500</v>
      </c>
      <c r="G104" s="35"/>
      <c r="H104" s="35"/>
      <c r="I104" s="35"/>
      <c r="J104" s="35"/>
      <c r="K104" s="35"/>
      <c r="L104" s="35"/>
      <c r="M104" s="35"/>
      <c r="N104" s="35"/>
      <c r="O104" s="35"/>
      <c r="P104" s="35"/>
      <c r="Q104" s="35"/>
      <c r="R104" s="35"/>
    </row>
    <row r="105" spans="1:18" s="33" customFormat="1" ht="25.5">
      <c r="A105" s="99" t="s">
        <v>323</v>
      </c>
      <c r="B105" s="96" t="s">
        <v>128</v>
      </c>
      <c r="C105" s="40" t="s">
        <v>270</v>
      </c>
      <c r="D105" s="50">
        <v>8</v>
      </c>
      <c r="E105" s="51">
        <v>800</v>
      </c>
      <c r="F105" s="52">
        <f t="shared" si="3"/>
        <v>6400</v>
      </c>
      <c r="G105" s="35"/>
      <c r="H105" s="35"/>
      <c r="I105" s="35"/>
      <c r="J105" s="35"/>
      <c r="K105" s="35"/>
      <c r="L105" s="35"/>
      <c r="M105" s="35"/>
      <c r="N105" s="35"/>
      <c r="O105" s="35"/>
      <c r="P105" s="35"/>
      <c r="Q105" s="35"/>
      <c r="R105" s="35"/>
    </row>
    <row r="106" spans="1:18" s="32" customFormat="1" ht="25.5">
      <c r="A106" s="99" t="s">
        <v>438</v>
      </c>
      <c r="B106" s="96" t="s">
        <v>130</v>
      </c>
      <c r="C106" s="94" t="s">
        <v>269</v>
      </c>
      <c r="D106" s="101">
        <v>2</v>
      </c>
      <c r="E106" s="95">
        <v>3500</v>
      </c>
      <c r="F106" s="97">
        <f t="shared" ref="F106:F116" si="4">D106*E106</f>
        <v>7000</v>
      </c>
      <c r="G106" s="35"/>
      <c r="H106" s="35"/>
      <c r="I106" s="35"/>
      <c r="J106" s="35"/>
      <c r="K106" s="35"/>
      <c r="L106" s="35"/>
      <c r="M106" s="35"/>
      <c r="N106" s="35"/>
      <c r="O106" s="35"/>
      <c r="P106" s="35"/>
      <c r="Q106" s="35"/>
      <c r="R106" s="35"/>
    </row>
    <row r="107" spans="1:18" s="32" customFormat="1" ht="25.5">
      <c r="A107" s="99" t="s">
        <v>439</v>
      </c>
      <c r="B107" s="96" t="s">
        <v>428</v>
      </c>
      <c r="C107" s="94" t="s">
        <v>269</v>
      </c>
      <c r="D107" s="101">
        <v>3</v>
      </c>
      <c r="E107" s="95">
        <v>3500</v>
      </c>
      <c r="F107" s="97">
        <f t="shared" si="4"/>
        <v>10500</v>
      </c>
      <c r="G107" s="35"/>
      <c r="H107" s="35"/>
      <c r="I107" s="35"/>
      <c r="J107" s="35"/>
      <c r="K107" s="35"/>
      <c r="L107" s="35"/>
      <c r="M107" s="35"/>
      <c r="N107" s="35"/>
      <c r="O107" s="35"/>
      <c r="P107" s="35"/>
      <c r="Q107" s="35"/>
      <c r="R107" s="35"/>
    </row>
    <row r="108" spans="1:18" s="32" customFormat="1" ht="25.5">
      <c r="A108" s="99" t="s">
        <v>440</v>
      </c>
      <c r="B108" s="96" t="s">
        <v>429</v>
      </c>
      <c r="C108" s="94" t="s">
        <v>452</v>
      </c>
      <c r="D108" s="101">
        <v>15</v>
      </c>
      <c r="E108" s="95">
        <v>300</v>
      </c>
      <c r="F108" s="97">
        <f t="shared" si="4"/>
        <v>4500</v>
      </c>
      <c r="G108" s="35"/>
      <c r="H108" s="35"/>
      <c r="I108" s="35"/>
      <c r="J108" s="35"/>
      <c r="K108" s="35"/>
      <c r="L108" s="35"/>
      <c r="M108" s="35"/>
      <c r="N108" s="35"/>
      <c r="O108" s="35"/>
      <c r="P108" s="35"/>
      <c r="Q108" s="35"/>
      <c r="R108" s="35"/>
    </row>
    <row r="109" spans="1:18" s="30" customFormat="1" ht="25.5">
      <c r="A109" s="99" t="s">
        <v>441</v>
      </c>
      <c r="B109" s="96" t="s">
        <v>430</v>
      </c>
      <c r="C109" s="94" t="s">
        <v>269</v>
      </c>
      <c r="D109" s="101">
        <v>1</v>
      </c>
      <c r="E109" s="95">
        <v>3500</v>
      </c>
      <c r="F109" s="97">
        <f t="shared" si="4"/>
        <v>3500</v>
      </c>
      <c r="G109" s="35"/>
      <c r="H109" s="35"/>
      <c r="I109" s="35"/>
      <c r="J109" s="35"/>
      <c r="K109" s="35"/>
      <c r="L109" s="35"/>
      <c r="M109" s="35"/>
      <c r="N109" s="35"/>
      <c r="O109" s="35"/>
      <c r="P109" s="35"/>
      <c r="Q109" s="35"/>
      <c r="R109" s="35"/>
    </row>
    <row r="110" spans="1:18" s="30" customFormat="1" ht="38.25">
      <c r="A110" s="99" t="s">
        <v>442</v>
      </c>
      <c r="B110" s="96" t="s">
        <v>131</v>
      </c>
      <c r="C110" s="94" t="s">
        <v>269</v>
      </c>
      <c r="D110" s="101">
        <v>4</v>
      </c>
      <c r="E110" s="95">
        <v>3500</v>
      </c>
      <c r="F110" s="97">
        <f t="shared" si="4"/>
        <v>14000</v>
      </c>
      <c r="G110" s="35"/>
      <c r="H110" s="35"/>
      <c r="I110" s="35"/>
      <c r="J110" s="35"/>
      <c r="K110" s="35"/>
      <c r="L110" s="35"/>
      <c r="M110" s="35"/>
      <c r="N110" s="35"/>
      <c r="O110" s="35"/>
      <c r="P110" s="35"/>
      <c r="Q110" s="35"/>
      <c r="R110" s="35"/>
    </row>
    <row r="111" spans="1:18" s="30" customFormat="1" ht="30" customHeight="1">
      <c r="A111" s="99" t="s">
        <v>443</v>
      </c>
      <c r="B111" s="96" t="s">
        <v>132</v>
      </c>
      <c r="C111" s="94" t="s">
        <v>270</v>
      </c>
      <c r="D111" s="101">
        <v>1</v>
      </c>
      <c r="E111" s="95">
        <v>4000</v>
      </c>
      <c r="F111" s="97">
        <f t="shared" si="4"/>
        <v>4000</v>
      </c>
      <c r="G111" s="35"/>
      <c r="H111" s="35"/>
      <c r="I111" s="35"/>
      <c r="J111" s="35"/>
      <c r="K111" s="35"/>
      <c r="L111" s="35"/>
      <c r="M111" s="35"/>
      <c r="N111" s="35"/>
      <c r="O111" s="35"/>
      <c r="P111" s="35"/>
      <c r="Q111" s="35"/>
      <c r="R111" s="35"/>
    </row>
    <row r="112" spans="1:18" s="30" customFormat="1" ht="30" customHeight="1">
      <c r="A112" s="99" t="s">
        <v>444</v>
      </c>
      <c r="B112" s="96" t="s">
        <v>133</v>
      </c>
      <c r="C112" s="94" t="s">
        <v>270</v>
      </c>
      <c r="D112" s="101">
        <v>1</v>
      </c>
      <c r="E112" s="95">
        <v>3000</v>
      </c>
      <c r="F112" s="97">
        <f t="shared" si="4"/>
        <v>3000</v>
      </c>
      <c r="G112" s="35"/>
      <c r="H112" s="35"/>
      <c r="I112" s="35"/>
      <c r="J112" s="35"/>
      <c r="K112" s="35"/>
      <c r="L112" s="35"/>
      <c r="M112" s="35"/>
      <c r="N112" s="35"/>
      <c r="O112" s="35"/>
      <c r="P112" s="35"/>
      <c r="Q112" s="35"/>
      <c r="R112" s="35"/>
    </row>
    <row r="113" spans="1:18" s="30" customFormat="1">
      <c r="A113" s="99" t="s">
        <v>445</v>
      </c>
      <c r="B113" s="96" t="s">
        <v>134</v>
      </c>
      <c r="C113" s="94" t="s">
        <v>270</v>
      </c>
      <c r="D113" s="101">
        <v>30</v>
      </c>
      <c r="E113" s="95">
        <v>150</v>
      </c>
      <c r="F113" s="97">
        <f t="shared" si="4"/>
        <v>4500</v>
      </c>
      <c r="G113" s="35"/>
      <c r="H113" s="35"/>
      <c r="I113" s="35"/>
      <c r="J113" s="35"/>
      <c r="K113" s="35"/>
      <c r="L113" s="35"/>
      <c r="M113" s="35"/>
      <c r="N113" s="35"/>
      <c r="O113" s="35"/>
      <c r="P113" s="35"/>
      <c r="Q113" s="35"/>
      <c r="R113" s="35"/>
    </row>
    <row r="114" spans="1:18" s="30" customFormat="1">
      <c r="A114" s="99" t="s">
        <v>446</v>
      </c>
      <c r="B114" s="96" t="s">
        <v>135</v>
      </c>
      <c r="C114" s="94" t="s">
        <v>270</v>
      </c>
      <c r="D114" s="101">
        <v>1</v>
      </c>
      <c r="E114" s="95">
        <v>150</v>
      </c>
      <c r="F114" s="97">
        <f t="shared" si="4"/>
        <v>150</v>
      </c>
      <c r="G114" s="35"/>
      <c r="H114" s="35"/>
      <c r="I114" s="35"/>
      <c r="J114" s="35"/>
      <c r="K114" s="35"/>
      <c r="L114" s="35"/>
      <c r="M114" s="35"/>
      <c r="N114" s="35"/>
      <c r="O114" s="35"/>
      <c r="P114" s="35"/>
      <c r="Q114" s="35"/>
      <c r="R114" s="35"/>
    </row>
    <row r="115" spans="1:18" s="30" customFormat="1" ht="25.5">
      <c r="A115" s="99" t="s">
        <v>447</v>
      </c>
      <c r="B115" s="96" t="s">
        <v>136</v>
      </c>
      <c r="C115" s="94" t="s">
        <v>270</v>
      </c>
      <c r="D115" s="101">
        <v>3</v>
      </c>
      <c r="E115" s="95">
        <v>400</v>
      </c>
      <c r="F115" s="97">
        <f t="shared" si="4"/>
        <v>1200</v>
      </c>
      <c r="G115" s="35"/>
      <c r="H115" s="35"/>
      <c r="I115" s="35"/>
      <c r="J115" s="35"/>
      <c r="K115" s="35"/>
      <c r="L115" s="35"/>
      <c r="M115" s="35"/>
      <c r="N115" s="35"/>
      <c r="O115" s="35"/>
      <c r="P115" s="35"/>
      <c r="Q115" s="35"/>
      <c r="R115" s="35"/>
    </row>
    <row r="116" spans="1:18" s="30" customFormat="1" ht="38.25">
      <c r="A116" s="99" t="s">
        <v>448</v>
      </c>
      <c r="B116" s="96" t="s">
        <v>137</v>
      </c>
      <c r="C116" s="94" t="s">
        <v>452</v>
      </c>
      <c r="D116" s="101">
        <v>15</v>
      </c>
      <c r="E116" s="95">
        <v>300</v>
      </c>
      <c r="F116" s="97">
        <f t="shared" si="4"/>
        <v>4500</v>
      </c>
      <c r="G116" s="35"/>
      <c r="H116" s="35"/>
      <c r="I116" s="35"/>
      <c r="J116" s="35"/>
      <c r="K116" s="35"/>
      <c r="L116" s="35"/>
      <c r="M116" s="35"/>
      <c r="N116" s="35"/>
      <c r="O116" s="35"/>
      <c r="P116" s="35"/>
      <c r="Q116" s="35"/>
      <c r="R116" s="35"/>
    </row>
    <row r="117" spans="1:18" s="34" customFormat="1" ht="36.75" customHeight="1">
      <c r="A117" s="99" t="s">
        <v>449</v>
      </c>
      <c r="B117" s="86" t="s">
        <v>93</v>
      </c>
      <c r="C117" s="87" t="s">
        <v>270</v>
      </c>
      <c r="D117" s="88">
        <v>2</v>
      </c>
      <c r="E117" s="89">
        <v>3500</v>
      </c>
      <c r="F117" s="109">
        <f t="shared" ref="F117:F126" si="5">D117*E117</f>
        <v>7000</v>
      </c>
      <c r="G117" s="37"/>
      <c r="H117" s="37"/>
      <c r="I117" s="37"/>
      <c r="J117" s="37"/>
      <c r="K117" s="36"/>
      <c r="L117" s="36"/>
      <c r="M117" s="36"/>
      <c r="N117" s="36"/>
      <c r="O117" s="36"/>
      <c r="P117" s="36"/>
      <c r="Q117" s="36"/>
      <c r="R117" s="36"/>
    </row>
    <row r="118" spans="1:18" s="34" customFormat="1" ht="39.75" customHeight="1">
      <c r="A118" s="99" t="s">
        <v>450</v>
      </c>
      <c r="B118" s="86" t="s">
        <v>138</v>
      </c>
      <c r="C118" s="87" t="s">
        <v>469</v>
      </c>
      <c r="D118" s="88">
        <v>1</v>
      </c>
      <c r="E118" s="89">
        <v>1500</v>
      </c>
      <c r="F118" s="109">
        <f t="shared" si="5"/>
        <v>1500</v>
      </c>
      <c r="G118" s="37"/>
      <c r="H118" s="37"/>
      <c r="I118" s="37"/>
      <c r="J118" s="37"/>
      <c r="K118" s="36"/>
      <c r="L118" s="36"/>
      <c r="M118" s="36"/>
      <c r="N118" s="36"/>
      <c r="O118" s="36"/>
      <c r="P118" s="36"/>
      <c r="Q118" s="36"/>
      <c r="R118" s="36"/>
    </row>
    <row r="119" spans="1:18" s="34" customFormat="1" ht="35.65" customHeight="1">
      <c r="A119" s="99" t="s">
        <v>601</v>
      </c>
      <c r="B119" s="86" t="s">
        <v>140</v>
      </c>
      <c r="C119" s="87" t="s">
        <v>270</v>
      </c>
      <c r="D119" s="88">
        <v>2</v>
      </c>
      <c r="E119" s="89">
        <v>3500</v>
      </c>
      <c r="F119" s="109">
        <f t="shared" si="5"/>
        <v>7000</v>
      </c>
      <c r="G119" s="37"/>
      <c r="H119" s="37"/>
      <c r="I119" s="37"/>
      <c r="J119" s="37"/>
      <c r="K119" s="36"/>
      <c r="L119" s="36"/>
      <c r="M119" s="36"/>
      <c r="N119" s="36"/>
      <c r="O119" s="36"/>
      <c r="P119" s="36"/>
      <c r="Q119" s="36"/>
      <c r="R119" s="36"/>
    </row>
    <row r="120" spans="1:18" s="34" customFormat="1" ht="24.75" customHeight="1">
      <c r="A120" s="99" t="s">
        <v>602</v>
      </c>
      <c r="B120" s="86" t="s">
        <v>139</v>
      </c>
      <c r="C120" s="87" t="s">
        <v>270</v>
      </c>
      <c r="D120" s="88">
        <v>2</v>
      </c>
      <c r="E120" s="89">
        <v>3500</v>
      </c>
      <c r="F120" s="109">
        <f t="shared" si="5"/>
        <v>7000</v>
      </c>
      <c r="G120" s="37"/>
      <c r="H120" s="37"/>
      <c r="I120" s="37"/>
      <c r="J120" s="37"/>
      <c r="K120" s="36"/>
      <c r="L120" s="36"/>
      <c r="M120" s="36"/>
      <c r="N120" s="36"/>
      <c r="O120" s="36"/>
      <c r="P120" s="36"/>
      <c r="Q120" s="36"/>
      <c r="R120" s="36"/>
    </row>
    <row r="121" spans="1:18" s="34" customFormat="1" ht="27" customHeight="1">
      <c r="A121" s="99" t="s">
        <v>603</v>
      </c>
      <c r="B121" s="86" t="s">
        <v>187</v>
      </c>
      <c r="C121" s="87" t="s">
        <v>270</v>
      </c>
      <c r="D121" s="88">
        <v>2</v>
      </c>
      <c r="E121" s="89">
        <v>500</v>
      </c>
      <c r="F121" s="109">
        <f t="shared" si="5"/>
        <v>1000</v>
      </c>
      <c r="G121" s="37"/>
      <c r="H121" s="37"/>
      <c r="I121" s="37"/>
      <c r="J121" s="37"/>
      <c r="K121" s="36"/>
      <c r="L121" s="36"/>
      <c r="M121" s="36"/>
      <c r="N121" s="36"/>
      <c r="O121" s="36"/>
      <c r="P121" s="36"/>
      <c r="Q121" s="36"/>
      <c r="R121" s="36"/>
    </row>
    <row r="122" spans="1:18" s="34" customFormat="1" ht="21" customHeight="1">
      <c r="A122" s="99" t="s">
        <v>604</v>
      </c>
      <c r="B122" s="86" t="s">
        <v>579</v>
      </c>
      <c r="C122" s="87" t="s">
        <v>270</v>
      </c>
      <c r="D122" s="88">
        <v>2</v>
      </c>
      <c r="E122" s="89">
        <v>350</v>
      </c>
      <c r="F122" s="109">
        <f t="shared" si="5"/>
        <v>700</v>
      </c>
      <c r="G122" s="37"/>
      <c r="H122" s="37"/>
      <c r="I122" s="37"/>
      <c r="J122" s="37"/>
      <c r="K122" s="36"/>
      <c r="L122" s="36"/>
      <c r="M122" s="36"/>
      <c r="N122" s="36"/>
      <c r="O122" s="36"/>
      <c r="P122" s="36"/>
      <c r="Q122" s="36"/>
      <c r="R122" s="36"/>
    </row>
    <row r="123" spans="1:18" s="34" customFormat="1" ht="19.5" customHeight="1">
      <c r="A123" s="99" t="s">
        <v>605</v>
      </c>
      <c r="B123" s="86" t="s">
        <v>580</v>
      </c>
      <c r="C123" s="87" t="s">
        <v>270</v>
      </c>
      <c r="D123" s="88">
        <v>2</v>
      </c>
      <c r="E123" s="89">
        <v>800</v>
      </c>
      <c r="F123" s="109">
        <f t="shared" si="5"/>
        <v>1600</v>
      </c>
      <c r="G123" s="37"/>
      <c r="H123" s="37"/>
      <c r="I123" s="37"/>
      <c r="J123" s="37"/>
      <c r="K123" s="36"/>
      <c r="L123" s="36"/>
      <c r="M123" s="36"/>
      <c r="N123" s="36"/>
      <c r="O123" s="36"/>
      <c r="P123" s="36"/>
      <c r="Q123" s="36"/>
      <c r="R123" s="36"/>
    </row>
    <row r="124" spans="1:18" s="34" customFormat="1" ht="21" customHeight="1">
      <c r="A124" s="99" t="s">
        <v>606</v>
      </c>
      <c r="B124" s="86" t="s">
        <v>581</v>
      </c>
      <c r="C124" s="87" t="s">
        <v>270</v>
      </c>
      <c r="D124" s="88">
        <v>2</v>
      </c>
      <c r="E124" s="89">
        <v>500</v>
      </c>
      <c r="F124" s="109">
        <f t="shared" si="5"/>
        <v>1000</v>
      </c>
      <c r="G124" s="37"/>
      <c r="H124" s="37"/>
      <c r="I124" s="37"/>
      <c r="J124" s="37"/>
      <c r="K124" s="36"/>
      <c r="L124" s="36"/>
      <c r="M124" s="36"/>
      <c r="N124" s="36"/>
      <c r="O124" s="36"/>
      <c r="P124" s="36"/>
      <c r="Q124" s="36"/>
      <c r="R124" s="36"/>
    </row>
    <row r="125" spans="1:18" s="34" customFormat="1" ht="21" customHeight="1">
      <c r="A125" s="99" t="s">
        <v>607</v>
      </c>
      <c r="B125" s="86" t="s">
        <v>582</v>
      </c>
      <c r="C125" s="87" t="s">
        <v>270</v>
      </c>
      <c r="D125" s="88">
        <v>4</v>
      </c>
      <c r="E125" s="89">
        <v>150</v>
      </c>
      <c r="F125" s="109">
        <f t="shared" si="5"/>
        <v>600</v>
      </c>
      <c r="G125" s="37"/>
      <c r="H125" s="37"/>
      <c r="I125" s="37"/>
      <c r="J125" s="37"/>
      <c r="K125" s="36"/>
      <c r="L125" s="36"/>
      <c r="M125" s="36"/>
      <c r="N125" s="36"/>
      <c r="O125" s="36"/>
      <c r="P125" s="36"/>
      <c r="Q125" s="36"/>
      <c r="R125" s="36"/>
    </row>
    <row r="126" spans="1:18" s="34" customFormat="1" ht="21" customHeight="1">
      <c r="A126" s="99" t="s">
        <v>608</v>
      </c>
      <c r="B126" s="86" t="s">
        <v>583</v>
      </c>
      <c r="C126" s="87" t="s">
        <v>270</v>
      </c>
      <c r="D126" s="88">
        <v>3</v>
      </c>
      <c r="E126" s="89">
        <v>500</v>
      </c>
      <c r="F126" s="109">
        <f t="shared" si="5"/>
        <v>1500</v>
      </c>
      <c r="G126" s="37"/>
      <c r="H126" s="37"/>
      <c r="I126" s="37"/>
      <c r="J126" s="37"/>
      <c r="K126" s="36"/>
      <c r="L126" s="36"/>
      <c r="M126" s="36"/>
      <c r="N126" s="36"/>
      <c r="O126" s="36"/>
      <c r="P126" s="36"/>
      <c r="Q126" s="36"/>
      <c r="R126" s="36"/>
    </row>
    <row r="127" spans="1:18" ht="38.25">
      <c r="A127" s="99" t="s">
        <v>609</v>
      </c>
      <c r="B127" s="96" t="s">
        <v>16</v>
      </c>
      <c r="C127" s="40" t="s">
        <v>269</v>
      </c>
      <c r="D127" s="41">
        <v>5</v>
      </c>
      <c r="E127" s="42">
        <v>3500</v>
      </c>
      <c r="F127" s="43">
        <f>D127*E127</f>
        <v>17500</v>
      </c>
    </row>
    <row r="128" spans="1:18" ht="25.5">
      <c r="A128" s="99" t="s">
        <v>610</v>
      </c>
      <c r="B128" s="96" t="s">
        <v>451</v>
      </c>
      <c r="C128" s="40" t="s">
        <v>452</v>
      </c>
      <c r="D128" s="41">
        <v>15</v>
      </c>
      <c r="E128" s="42">
        <v>300</v>
      </c>
      <c r="F128" s="43">
        <f>D128*E128</f>
        <v>4500</v>
      </c>
    </row>
    <row r="129" spans="1:18" ht="25.5">
      <c r="A129" s="99" t="s">
        <v>611</v>
      </c>
      <c r="B129" s="96" t="s">
        <v>453</v>
      </c>
      <c r="C129" s="40" t="s">
        <v>270</v>
      </c>
      <c r="D129" s="41">
        <v>5</v>
      </c>
      <c r="E129" s="42">
        <v>3500</v>
      </c>
      <c r="F129" s="43">
        <f>D129*E129</f>
        <v>17500</v>
      </c>
    </row>
    <row r="130" spans="1:18">
      <c r="A130" s="100" t="s">
        <v>223</v>
      </c>
      <c r="B130" s="4" t="s">
        <v>227</v>
      </c>
      <c r="C130" s="106"/>
      <c r="D130" s="118"/>
      <c r="E130" s="106"/>
      <c r="F130" s="2">
        <f>SUM(F131:F140)</f>
        <v>1010840</v>
      </c>
    </row>
    <row r="131" spans="1:18" s="33" customFormat="1" ht="38.25">
      <c r="A131" s="98" t="s">
        <v>225</v>
      </c>
      <c r="B131" s="96" t="s">
        <v>65</v>
      </c>
      <c r="C131" s="94" t="s">
        <v>267</v>
      </c>
      <c r="D131" s="101">
        <v>36</v>
      </c>
      <c r="E131" s="95">
        <v>3450</v>
      </c>
      <c r="F131" s="97">
        <f>E131*D131</f>
        <v>124200</v>
      </c>
      <c r="G131" s="35"/>
      <c r="H131" s="35"/>
      <c r="I131" s="35"/>
      <c r="J131" s="35"/>
      <c r="K131" s="35"/>
      <c r="L131" s="35"/>
      <c r="M131" s="35"/>
      <c r="N131" s="35"/>
      <c r="O131" s="35"/>
      <c r="P131" s="35"/>
      <c r="Q131" s="35"/>
      <c r="R131" s="35"/>
    </row>
    <row r="132" spans="1:18" s="33" customFormat="1" ht="38.25">
      <c r="A132" s="98" t="s">
        <v>271</v>
      </c>
      <c r="B132" s="96" t="s">
        <v>141</v>
      </c>
      <c r="C132" s="94" t="s">
        <v>267</v>
      </c>
      <c r="D132" s="101">
        <v>36</v>
      </c>
      <c r="E132" s="95">
        <v>1500</v>
      </c>
      <c r="F132" s="97">
        <f>E132*D132</f>
        <v>54000</v>
      </c>
      <c r="G132" s="35"/>
      <c r="H132" s="35"/>
      <c r="I132" s="35"/>
      <c r="J132" s="35"/>
      <c r="K132" s="35"/>
      <c r="L132" s="35"/>
      <c r="M132" s="35"/>
      <c r="N132" s="35"/>
      <c r="O132" s="35"/>
      <c r="P132" s="35"/>
      <c r="Q132" s="35"/>
      <c r="R132" s="35"/>
    </row>
    <row r="133" spans="1:18" s="33" customFormat="1" ht="38.25">
      <c r="A133" s="98" t="s">
        <v>272</v>
      </c>
      <c r="B133" s="96" t="s">
        <v>76</v>
      </c>
      <c r="C133" s="94" t="s">
        <v>427</v>
      </c>
      <c r="D133" s="101">
        <v>36</v>
      </c>
      <c r="E133" s="95">
        <v>200</v>
      </c>
      <c r="F133" s="97">
        <f>E133*D133</f>
        <v>7200</v>
      </c>
      <c r="G133" s="35"/>
      <c r="H133" s="35"/>
      <c r="I133" s="35"/>
      <c r="J133" s="35"/>
      <c r="K133" s="35"/>
      <c r="L133" s="35"/>
      <c r="M133" s="35"/>
      <c r="N133" s="35"/>
      <c r="O133" s="35"/>
      <c r="P133" s="35"/>
      <c r="Q133" s="35"/>
      <c r="R133" s="35"/>
    </row>
    <row r="134" spans="1:18" s="32" customFormat="1">
      <c r="A134" s="98" t="s">
        <v>455</v>
      </c>
      <c r="B134" s="96" t="s">
        <v>22</v>
      </c>
      <c r="C134" s="94" t="s">
        <v>427</v>
      </c>
      <c r="D134" s="101">
        <v>3</v>
      </c>
      <c r="E134" s="95">
        <v>1500</v>
      </c>
      <c r="F134" s="97">
        <f t="shared" ref="F134:F140" si="6">D134*E134</f>
        <v>4500</v>
      </c>
      <c r="G134" s="35"/>
      <c r="H134" s="35"/>
      <c r="I134" s="35"/>
      <c r="J134" s="35"/>
      <c r="K134" s="35"/>
      <c r="L134" s="35"/>
      <c r="M134" s="35"/>
      <c r="N134" s="35"/>
      <c r="O134" s="35"/>
      <c r="P134" s="35"/>
      <c r="Q134" s="35"/>
      <c r="R134" s="35"/>
    </row>
    <row r="135" spans="1:18" s="32" customFormat="1" ht="25.5">
      <c r="A135" s="98" t="s">
        <v>456</v>
      </c>
      <c r="B135" s="96" t="s">
        <v>142</v>
      </c>
      <c r="C135" s="94" t="s">
        <v>267</v>
      </c>
      <c r="D135" s="101">
        <v>36</v>
      </c>
      <c r="E135" s="95">
        <v>1350</v>
      </c>
      <c r="F135" s="97">
        <f t="shared" si="6"/>
        <v>48600</v>
      </c>
      <c r="G135" s="35"/>
      <c r="H135" s="35"/>
      <c r="I135" s="35"/>
      <c r="J135" s="35"/>
      <c r="K135" s="35"/>
      <c r="L135" s="35"/>
      <c r="M135" s="35"/>
      <c r="N135" s="35"/>
      <c r="O135" s="35"/>
      <c r="P135" s="35"/>
      <c r="Q135" s="35"/>
      <c r="R135" s="35"/>
    </row>
    <row r="136" spans="1:18" s="32" customFormat="1" ht="25.5">
      <c r="A136" s="98" t="s">
        <v>457</v>
      </c>
      <c r="B136" s="96" t="s">
        <v>143</v>
      </c>
      <c r="C136" s="94" t="s">
        <v>267</v>
      </c>
      <c r="D136" s="101">
        <v>36</v>
      </c>
      <c r="E136" s="95">
        <v>650</v>
      </c>
      <c r="F136" s="97">
        <f t="shared" si="6"/>
        <v>23400</v>
      </c>
      <c r="G136" s="35"/>
      <c r="H136" s="35"/>
      <c r="I136" s="35"/>
      <c r="J136" s="35"/>
      <c r="K136" s="35"/>
      <c r="L136" s="35"/>
      <c r="M136" s="35"/>
      <c r="N136" s="35"/>
      <c r="O136" s="35"/>
      <c r="P136" s="35"/>
      <c r="Q136" s="35"/>
      <c r="R136" s="35"/>
    </row>
    <row r="137" spans="1:18" s="30" customFormat="1" ht="38.25">
      <c r="A137" s="98" t="s">
        <v>458</v>
      </c>
      <c r="B137" s="53" t="s">
        <v>145</v>
      </c>
      <c r="C137" s="27" t="s">
        <v>354</v>
      </c>
      <c r="D137" s="57">
        <v>16554</v>
      </c>
      <c r="E137" s="28">
        <v>40</v>
      </c>
      <c r="F137" s="97">
        <f t="shared" si="6"/>
        <v>662160</v>
      </c>
      <c r="G137" s="35"/>
      <c r="H137" s="35"/>
      <c r="I137" s="35"/>
      <c r="J137" s="35"/>
      <c r="K137" s="35"/>
      <c r="L137" s="35"/>
      <c r="M137" s="35"/>
      <c r="N137" s="35"/>
      <c r="O137" s="35"/>
      <c r="P137" s="35"/>
      <c r="Q137" s="35"/>
      <c r="R137" s="35"/>
    </row>
    <row r="138" spans="1:18" s="30" customFormat="1">
      <c r="A138" s="98" t="s">
        <v>459</v>
      </c>
      <c r="B138" s="53" t="s">
        <v>454</v>
      </c>
      <c r="C138" s="27" t="s">
        <v>267</v>
      </c>
      <c r="D138" s="57">
        <v>34</v>
      </c>
      <c r="E138" s="28">
        <v>570</v>
      </c>
      <c r="F138" s="97">
        <f t="shared" si="6"/>
        <v>19380</v>
      </c>
      <c r="G138" s="38"/>
      <c r="H138" s="38"/>
      <c r="I138" s="38"/>
      <c r="J138" s="38"/>
      <c r="K138" s="38"/>
      <c r="L138" s="35"/>
      <c r="M138" s="35"/>
      <c r="N138" s="35"/>
      <c r="O138" s="35"/>
      <c r="P138" s="35"/>
      <c r="Q138" s="35"/>
      <c r="R138" s="35"/>
    </row>
    <row r="139" spans="1:18" s="30" customFormat="1" ht="25.5">
      <c r="A139" s="98" t="s">
        <v>460</v>
      </c>
      <c r="B139" s="29" t="s">
        <v>170</v>
      </c>
      <c r="C139" s="27" t="s">
        <v>516</v>
      </c>
      <c r="D139" s="57">
        <v>36</v>
      </c>
      <c r="E139" s="28">
        <v>900</v>
      </c>
      <c r="F139" s="97">
        <f t="shared" si="6"/>
        <v>32400</v>
      </c>
      <c r="G139" s="38"/>
      <c r="H139" s="38"/>
      <c r="I139" s="38"/>
      <c r="J139" s="38"/>
      <c r="K139" s="38"/>
      <c r="L139" s="35"/>
      <c r="M139" s="35"/>
      <c r="N139" s="35"/>
      <c r="O139" s="35"/>
      <c r="P139" s="35"/>
      <c r="Q139" s="35"/>
      <c r="R139" s="35"/>
    </row>
    <row r="140" spans="1:18" s="34" customFormat="1" ht="24.6" customHeight="1">
      <c r="A140" s="98" t="s">
        <v>208</v>
      </c>
      <c r="B140" s="86" t="s">
        <v>146</v>
      </c>
      <c r="C140" s="87" t="s">
        <v>267</v>
      </c>
      <c r="D140" s="88">
        <v>35</v>
      </c>
      <c r="E140" s="89">
        <v>1000</v>
      </c>
      <c r="F140" s="109">
        <f t="shared" si="6"/>
        <v>35000</v>
      </c>
      <c r="G140" s="37"/>
      <c r="H140" s="37"/>
      <c r="I140" s="37"/>
      <c r="J140" s="37"/>
      <c r="K140" s="45"/>
      <c r="L140" s="36"/>
      <c r="M140" s="36"/>
      <c r="N140" s="36"/>
      <c r="O140" s="36"/>
      <c r="P140" s="36"/>
      <c r="Q140" s="36"/>
      <c r="R140" s="36"/>
    </row>
    <row r="141" spans="1:18">
      <c r="A141" s="100" t="s">
        <v>226</v>
      </c>
      <c r="B141" s="4" t="s">
        <v>230</v>
      </c>
      <c r="C141" s="106"/>
      <c r="D141" s="118"/>
      <c r="E141" s="106"/>
      <c r="F141" s="2">
        <f>SUM(F142:F195)</f>
        <v>1296863</v>
      </c>
      <c r="G141" s="38"/>
      <c r="H141" s="38"/>
      <c r="I141" s="38"/>
      <c r="J141" s="38"/>
      <c r="K141" s="38"/>
    </row>
    <row r="142" spans="1:18" s="33" customFormat="1" ht="38.25">
      <c r="A142" s="98" t="s">
        <v>228</v>
      </c>
      <c r="B142" s="96" t="s">
        <v>188</v>
      </c>
      <c r="C142" s="94" t="s">
        <v>267</v>
      </c>
      <c r="D142" s="101">
        <v>36</v>
      </c>
      <c r="E142" s="95">
        <v>365</v>
      </c>
      <c r="F142" s="97">
        <f>E142*D142</f>
        <v>13140</v>
      </c>
      <c r="G142" s="35"/>
      <c r="H142" s="35"/>
      <c r="I142" s="35"/>
      <c r="J142" s="35"/>
      <c r="K142" s="35"/>
      <c r="L142" s="35"/>
      <c r="M142" s="35"/>
      <c r="N142" s="35"/>
      <c r="O142" s="35"/>
      <c r="P142" s="35"/>
      <c r="Q142" s="35"/>
      <c r="R142" s="35"/>
    </row>
    <row r="143" spans="1:18" s="33" customFormat="1" ht="38.25">
      <c r="A143" s="98" t="s">
        <v>273</v>
      </c>
      <c r="B143" s="96" t="s">
        <v>147</v>
      </c>
      <c r="C143" s="94" t="s">
        <v>268</v>
      </c>
      <c r="D143" s="101">
        <v>1</v>
      </c>
      <c r="E143" s="95">
        <v>4000</v>
      </c>
      <c r="F143" s="97">
        <f>E143*D143</f>
        <v>4000</v>
      </c>
      <c r="G143" s="35"/>
      <c r="H143" s="35"/>
      <c r="I143" s="35"/>
      <c r="J143" s="35"/>
      <c r="K143" s="35"/>
      <c r="L143" s="35"/>
      <c r="M143" s="35"/>
      <c r="N143" s="35"/>
      <c r="O143" s="35"/>
      <c r="P143" s="35"/>
      <c r="Q143" s="35"/>
      <c r="R143" s="35"/>
    </row>
    <row r="144" spans="1:18" s="33" customFormat="1" ht="25.5">
      <c r="A144" s="98" t="s">
        <v>280</v>
      </c>
      <c r="B144" s="96" t="s">
        <v>302</v>
      </c>
      <c r="C144" s="94" t="s">
        <v>278</v>
      </c>
      <c r="D144" s="101">
        <v>60</v>
      </c>
      <c r="E144" s="95">
        <v>200</v>
      </c>
      <c r="F144" s="97">
        <f>E144*D144</f>
        <v>12000</v>
      </c>
      <c r="G144" s="35"/>
      <c r="H144" s="35"/>
      <c r="I144" s="35"/>
      <c r="J144" s="35"/>
      <c r="K144" s="35"/>
      <c r="L144" s="35"/>
      <c r="M144" s="35"/>
      <c r="N144" s="35"/>
      <c r="O144" s="35"/>
      <c r="P144" s="35"/>
      <c r="Q144" s="35"/>
      <c r="R144" s="35"/>
    </row>
    <row r="145" spans="1:18" s="33" customFormat="1" ht="38.25">
      <c r="A145" s="98" t="s">
        <v>324</v>
      </c>
      <c r="B145" s="96" t="s">
        <v>148</v>
      </c>
      <c r="C145" s="94" t="s">
        <v>267</v>
      </c>
      <c r="D145" s="101">
        <v>36</v>
      </c>
      <c r="E145" s="95">
        <v>1000</v>
      </c>
      <c r="F145" s="97">
        <f>E145*D145</f>
        <v>36000</v>
      </c>
      <c r="G145" s="35"/>
      <c r="H145" s="35"/>
      <c r="I145" s="35"/>
      <c r="J145" s="35"/>
      <c r="K145" s="35"/>
      <c r="L145" s="35"/>
      <c r="M145" s="35"/>
      <c r="N145" s="35"/>
      <c r="O145" s="35"/>
      <c r="P145" s="35"/>
      <c r="Q145" s="35"/>
      <c r="R145" s="35"/>
    </row>
    <row r="146" spans="1:18" s="33" customFormat="1" ht="25.5">
      <c r="A146" s="98" t="s">
        <v>474</v>
      </c>
      <c r="B146" s="96" t="s">
        <v>149</v>
      </c>
      <c r="C146" s="94" t="s">
        <v>281</v>
      </c>
      <c r="D146" s="101">
        <v>90</v>
      </c>
      <c r="E146" s="95">
        <v>50</v>
      </c>
      <c r="F146" s="97">
        <f>D146*E146</f>
        <v>4500</v>
      </c>
      <c r="G146" s="35"/>
      <c r="H146" s="35"/>
      <c r="I146" s="35"/>
      <c r="J146" s="35"/>
      <c r="K146" s="35"/>
      <c r="L146" s="35"/>
      <c r="M146" s="35"/>
      <c r="N146" s="35"/>
      <c r="O146" s="35"/>
      <c r="P146" s="35"/>
      <c r="Q146" s="35"/>
      <c r="R146" s="35"/>
    </row>
    <row r="147" spans="1:18" s="33" customFormat="1" ht="25.5">
      <c r="A147" s="98" t="s">
        <v>475</v>
      </c>
      <c r="B147" s="96" t="s">
        <v>304</v>
      </c>
      <c r="C147" s="94" t="s">
        <v>281</v>
      </c>
      <c r="D147" s="101">
        <f>20*20*3</f>
        <v>1200</v>
      </c>
      <c r="E147" s="95">
        <v>50</v>
      </c>
      <c r="F147" s="97">
        <f>E147*D147</f>
        <v>60000</v>
      </c>
      <c r="G147" s="35"/>
      <c r="H147" s="35"/>
      <c r="I147" s="35"/>
      <c r="J147" s="35"/>
      <c r="K147" s="35"/>
      <c r="L147" s="35"/>
      <c r="M147" s="35"/>
      <c r="N147" s="35"/>
      <c r="O147" s="35"/>
      <c r="P147" s="35"/>
      <c r="Q147" s="35"/>
      <c r="R147" s="35"/>
    </row>
    <row r="148" spans="1:18" s="33" customFormat="1" ht="38.25">
      <c r="A148" s="98" t="s">
        <v>476</v>
      </c>
      <c r="B148" s="96" t="s">
        <v>185</v>
      </c>
      <c r="C148" s="94" t="s">
        <v>282</v>
      </c>
      <c r="D148" s="101">
        <f>50*8</f>
        <v>400</v>
      </c>
      <c r="E148" s="95">
        <v>120</v>
      </c>
      <c r="F148" s="97">
        <f>E148*D148</f>
        <v>48000</v>
      </c>
      <c r="G148" s="35"/>
      <c r="H148" s="35"/>
      <c r="I148" s="35"/>
      <c r="J148" s="35"/>
      <c r="K148" s="35"/>
      <c r="L148" s="35"/>
      <c r="M148" s="35"/>
      <c r="N148" s="35"/>
      <c r="O148" s="35"/>
      <c r="P148" s="35"/>
      <c r="Q148" s="35"/>
      <c r="R148" s="35"/>
    </row>
    <row r="149" spans="1:18" s="33" customFormat="1" ht="25.5">
      <c r="A149" s="98" t="s">
        <v>477</v>
      </c>
      <c r="B149" s="96" t="s">
        <v>337</v>
      </c>
      <c r="C149" s="94" t="s">
        <v>268</v>
      </c>
      <c r="D149" s="101">
        <v>1</v>
      </c>
      <c r="E149" s="95">
        <v>4000</v>
      </c>
      <c r="F149" s="97">
        <f>E149*D149</f>
        <v>4000</v>
      </c>
      <c r="G149" s="35"/>
      <c r="H149" s="35"/>
      <c r="I149" s="35"/>
      <c r="J149" s="35"/>
      <c r="K149" s="35"/>
      <c r="L149" s="35"/>
      <c r="M149" s="35"/>
      <c r="N149" s="35"/>
      <c r="O149" s="35"/>
      <c r="P149" s="35"/>
      <c r="Q149" s="35"/>
      <c r="R149" s="35"/>
    </row>
    <row r="150" spans="1:18" s="33" customFormat="1" ht="25.5">
      <c r="A150" s="98" t="s">
        <v>478</v>
      </c>
      <c r="B150" s="96" t="s">
        <v>186</v>
      </c>
      <c r="C150" s="94" t="s">
        <v>290</v>
      </c>
      <c r="D150" s="101">
        <f>10*50*2</f>
        <v>1000</v>
      </c>
      <c r="E150" s="95">
        <v>15</v>
      </c>
      <c r="F150" s="97">
        <f>E150*D150</f>
        <v>15000</v>
      </c>
      <c r="G150" s="35"/>
      <c r="H150" s="35"/>
      <c r="I150" s="35"/>
      <c r="J150" s="35"/>
      <c r="K150" s="35"/>
      <c r="L150" s="35"/>
      <c r="M150" s="35"/>
      <c r="N150" s="35"/>
      <c r="O150" s="35"/>
      <c r="P150" s="35"/>
      <c r="Q150" s="35"/>
      <c r="R150" s="35"/>
    </row>
    <row r="151" spans="1:18" s="33" customFormat="1" ht="25.5">
      <c r="A151" s="98" t="s">
        <v>479</v>
      </c>
      <c r="B151" s="96" t="s">
        <v>310</v>
      </c>
      <c r="C151" s="94" t="s">
        <v>293</v>
      </c>
      <c r="D151" s="101">
        <v>30</v>
      </c>
      <c r="E151" s="95">
        <v>500</v>
      </c>
      <c r="F151" s="97">
        <f>D151*E151</f>
        <v>15000</v>
      </c>
      <c r="G151" s="35"/>
      <c r="H151" s="35"/>
      <c r="I151" s="35"/>
      <c r="J151" s="35"/>
      <c r="K151" s="35"/>
      <c r="L151" s="35"/>
      <c r="M151" s="35"/>
      <c r="N151" s="35"/>
      <c r="O151" s="35"/>
      <c r="P151" s="35"/>
      <c r="Q151" s="35"/>
      <c r="R151" s="35"/>
    </row>
    <row r="152" spans="1:18" s="33" customFormat="1" ht="25.5">
      <c r="A152" s="98" t="s">
        <v>480</v>
      </c>
      <c r="B152" s="96" t="s">
        <v>305</v>
      </c>
      <c r="C152" s="94" t="s">
        <v>294</v>
      </c>
      <c r="D152" s="101">
        <v>60</v>
      </c>
      <c r="E152" s="95">
        <v>250</v>
      </c>
      <c r="F152" s="97">
        <f>D152*E152</f>
        <v>15000</v>
      </c>
      <c r="G152" s="35"/>
      <c r="H152" s="35"/>
      <c r="I152" s="35"/>
      <c r="J152" s="35"/>
      <c r="K152" s="35"/>
      <c r="L152" s="35"/>
      <c r="M152" s="35"/>
      <c r="N152" s="35"/>
      <c r="O152" s="35"/>
      <c r="P152" s="35"/>
      <c r="Q152" s="35"/>
      <c r="R152" s="35"/>
    </row>
    <row r="153" spans="1:18" s="33" customFormat="1" ht="25.5">
      <c r="A153" s="98" t="s">
        <v>481</v>
      </c>
      <c r="B153" s="96" t="s">
        <v>306</v>
      </c>
      <c r="C153" s="94" t="s">
        <v>293</v>
      </c>
      <c r="D153" s="101">
        <v>36</v>
      </c>
      <c r="E153" s="95">
        <v>200</v>
      </c>
      <c r="F153" s="97">
        <f>D153*E153</f>
        <v>7200</v>
      </c>
      <c r="G153" s="35"/>
      <c r="H153" s="35"/>
      <c r="I153" s="35"/>
      <c r="J153" s="35"/>
      <c r="K153" s="35"/>
      <c r="L153" s="35"/>
      <c r="M153" s="35"/>
      <c r="N153" s="35"/>
      <c r="O153" s="35"/>
      <c r="P153" s="35"/>
      <c r="Q153" s="35"/>
      <c r="R153" s="35"/>
    </row>
    <row r="154" spans="1:18" s="32" customFormat="1" ht="25.5">
      <c r="A154" s="98" t="s">
        <v>482</v>
      </c>
      <c r="B154" s="96" t="s">
        <v>151</v>
      </c>
      <c r="C154" s="94" t="s">
        <v>427</v>
      </c>
      <c r="D154" s="101">
        <v>8</v>
      </c>
      <c r="E154" s="95">
        <v>150</v>
      </c>
      <c r="F154" s="97">
        <f t="shared" ref="F154:F181" si="7">D154*E154</f>
        <v>1200</v>
      </c>
      <c r="G154" s="35"/>
      <c r="H154" s="35"/>
      <c r="I154" s="35"/>
      <c r="J154" s="35"/>
      <c r="K154" s="35"/>
      <c r="L154" s="35"/>
      <c r="M154" s="35"/>
      <c r="N154" s="35"/>
      <c r="O154" s="35"/>
      <c r="P154" s="35"/>
      <c r="Q154" s="35"/>
      <c r="R154" s="35"/>
    </row>
    <row r="155" spans="1:18" s="32" customFormat="1">
      <c r="A155" s="98" t="s">
        <v>483</v>
      </c>
      <c r="B155" s="96" t="s">
        <v>150</v>
      </c>
      <c r="C155" s="94" t="s">
        <v>353</v>
      </c>
      <c r="D155" s="101">
        <v>120</v>
      </c>
      <c r="E155" s="95">
        <v>50</v>
      </c>
      <c r="F155" s="97">
        <f t="shared" si="7"/>
        <v>6000</v>
      </c>
      <c r="G155" s="35"/>
      <c r="H155" s="35"/>
      <c r="I155" s="35"/>
      <c r="J155" s="35"/>
      <c r="K155" s="35"/>
      <c r="L155" s="35"/>
      <c r="M155" s="35"/>
      <c r="N155" s="35"/>
      <c r="O155" s="35"/>
      <c r="P155" s="35"/>
      <c r="Q155" s="35"/>
      <c r="R155" s="35"/>
    </row>
    <row r="156" spans="1:18" s="32" customFormat="1">
      <c r="A156" s="98" t="s">
        <v>484</v>
      </c>
      <c r="B156" s="96" t="s">
        <v>152</v>
      </c>
      <c r="C156" s="94" t="s">
        <v>342</v>
      </c>
      <c r="D156" s="101">
        <v>36</v>
      </c>
      <c r="E156" s="95">
        <v>50</v>
      </c>
      <c r="F156" s="97">
        <f t="shared" si="7"/>
        <v>1800</v>
      </c>
      <c r="G156" s="35"/>
      <c r="H156" s="35"/>
      <c r="I156" s="35"/>
      <c r="J156" s="35"/>
      <c r="K156" s="35"/>
      <c r="L156" s="35"/>
      <c r="M156" s="35"/>
      <c r="N156" s="35"/>
      <c r="O156" s="35"/>
      <c r="P156" s="35"/>
      <c r="Q156" s="35"/>
      <c r="R156" s="35"/>
    </row>
    <row r="157" spans="1:18" s="32" customFormat="1" ht="25.5">
      <c r="A157" s="98" t="s">
        <v>485</v>
      </c>
      <c r="B157" s="96" t="s">
        <v>461</v>
      </c>
      <c r="C157" s="94" t="s">
        <v>353</v>
      </c>
      <c r="D157" s="101">
        <v>82</v>
      </c>
      <c r="E157" s="95">
        <v>50</v>
      </c>
      <c r="F157" s="97">
        <f t="shared" si="7"/>
        <v>4100</v>
      </c>
      <c r="G157" s="35"/>
      <c r="H157" s="35"/>
      <c r="I157" s="35"/>
      <c r="J157" s="35"/>
      <c r="K157" s="35"/>
      <c r="L157" s="35"/>
      <c r="M157" s="35"/>
      <c r="N157" s="35"/>
      <c r="O157" s="35"/>
      <c r="P157" s="35"/>
      <c r="Q157" s="35"/>
      <c r="R157" s="35"/>
    </row>
    <row r="158" spans="1:18" s="32" customFormat="1" ht="25.5">
      <c r="A158" s="98" t="s">
        <v>486</v>
      </c>
      <c r="B158" s="96" t="s">
        <v>153</v>
      </c>
      <c r="C158" s="94" t="s">
        <v>267</v>
      </c>
      <c r="D158" s="101">
        <v>36</v>
      </c>
      <c r="E158" s="95">
        <v>200</v>
      </c>
      <c r="F158" s="97">
        <f t="shared" si="7"/>
        <v>7200</v>
      </c>
      <c r="G158" s="35"/>
      <c r="H158" s="35"/>
      <c r="I158" s="35"/>
      <c r="J158" s="35"/>
      <c r="K158" s="35"/>
      <c r="L158" s="35"/>
      <c r="M158" s="35"/>
      <c r="N158" s="35"/>
      <c r="O158" s="35"/>
      <c r="P158" s="35"/>
      <c r="Q158" s="35"/>
      <c r="R158" s="35"/>
    </row>
    <row r="159" spans="1:18" s="32" customFormat="1" ht="25.5">
      <c r="A159" s="98" t="s">
        <v>487</v>
      </c>
      <c r="B159" s="96" t="s">
        <v>462</v>
      </c>
      <c r="C159" s="94" t="s">
        <v>463</v>
      </c>
      <c r="D159" s="101">
        <v>450</v>
      </c>
      <c r="E159" s="95">
        <v>25</v>
      </c>
      <c r="F159" s="97">
        <f t="shared" si="7"/>
        <v>11250</v>
      </c>
      <c r="G159" s="35"/>
      <c r="H159" s="35"/>
      <c r="I159" s="35"/>
      <c r="J159" s="35"/>
      <c r="K159" s="35"/>
      <c r="L159" s="35"/>
      <c r="M159" s="35"/>
      <c r="N159" s="35"/>
      <c r="O159" s="35"/>
      <c r="P159" s="35"/>
      <c r="Q159" s="35"/>
      <c r="R159" s="35"/>
    </row>
    <row r="160" spans="1:18" s="32" customFormat="1" ht="25.5">
      <c r="A160" s="98" t="s">
        <v>488</v>
      </c>
      <c r="B160" s="96" t="s">
        <v>154</v>
      </c>
      <c r="C160" s="94" t="s">
        <v>267</v>
      </c>
      <c r="D160" s="101">
        <v>36</v>
      </c>
      <c r="E160" s="95">
        <v>300</v>
      </c>
      <c r="F160" s="97">
        <f t="shared" si="7"/>
        <v>10800</v>
      </c>
      <c r="G160" s="35"/>
      <c r="H160" s="35"/>
      <c r="I160" s="35"/>
      <c r="J160" s="35"/>
      <c r="K160" s="35"/>
      <c r="L160" s="35"/>
      <c r="M160" s="35"/>
      <c r="N160" s="35"/>
      <c r="O160" s="35"/>
      <c r="P160" s="35"/>
      <c r="Q160" s="35"/>
      <c r="R160" s="35"/>
    </row>
    <row r="161" spans="1:18" s="32" customFormat="1" ht="25.5">
      <c r="A161" s="98" t="s">
        <v>489</v>
      </c>
      <c r="B161" s="96" t="s">
        <v>155</v>
      </c>
      <c r="C161" s="94" t="s">
        <v>464</v>
      </c>
      <c r="D161" s="101">
        <v>210</v>
      </c>
      <c r="E161" s="95">
        <v>40</v>
      </c>
      <c r="F161" s="97">
        <f t="shared" si="7"/>
        <v>8400</v>
      </c>
      <c r="G161" s="35"/>
      <c r="H161" s="35"/>
      <c r="I161" s="35"/>
      <c r="J161" s="35"/>
      <c r="K161" s="35"/>
      <c r="L161" s="35"/>
      <c r="M161" s="35"/>
      <c r="N161" s="35"/>
      <c r="O161" s="35"/>
      <c r="P161" s="35"/>
      <c r="Q161" s="35"/>
      <c r="R161" s="35"/>
    </row>
    <row r="162" spans="1:18" s="32" customFormat="1" ht="27.75" customHeight="1">
      <c r="A162" s="98" t="s">
        <v>490</v>
      </c>
      <c r="B162" s="96" t="s">
        <v>465</v>
      </c>
      <c r="C162" s="94" t="s">
        <v>267</v>
      </c>
      <c r="D162" s="101">
        <v>36</v>
      </c>
      <c r="E162" s="95">
        <v>220</v>
      </c>
      <c r="F162" s="97">
        <f t="shared" si="7"/>
        <v>7920</v>
      </c>
      <c r="G162" s="35"/>
      <c r="H162" s="35"/>
      <c r="I162" s="35"/>
      <c r="J162" s="35"/>
      <c r="K162" s="35"/>
      <c r="L162" s="35"/>
      <c r="M162" s="35"/>
      <c r="N162" s="35"/>
      <c r="O162" s="35"/>
      <c r="P162" s="35"/>
      <c r="Q162" s="35"/>
      <c r="R162" s="35"/>
    </row>
    <row r="163" spans="1:18" s="32" customFormat="1" ht="28.5" customHeight="1">
      <c r="A163" s="98" t="s">
        <v>491</v>
      </c>
      <c r="B163" s="96" t="s">
        <v>466</v>
      </c>
      <c r="C163" s="94" t="s">
        <v>267</v>
      </c>
      <c r="D163" s="101">
        <v>36</v>
      </c>
      <c r="E163" s="95">
        <v>200</v>
      </c>
      <c r="F163" s="97">
        <f t="shared" si="7"/>
        <v>7200</v>
      </c>
      <c r="G163" s="35"/>
      <c r="H163" s="35"/>
      <c r="I163" s="35"/>
      <c r="J163" s="35"/>
      <c r="K163" s="35"/>
      <c r="L163" s="35"/>
      <c r="M163" s="35"/>
      <c r="N163" s="35"/>
      <c r="O163" s="35"/>
      <c r="P163" s="35"/>
      <c r="Q163" s="35"/>
      <c r="R163" s="35"/>
    </row>
    <row r="164" spans="1:18" s="32" customFormat="1" ht="25.5">
      <c r="A164" s="98" t="s">
        <v>492</v>
      </c>
      <c r="B164" s="96" t="s">
        <v>467</v>
      </c>
      <c r="C164" s="94" t="s">
        <v>267</v>
      </c>
      <c r="D164" s="101">
        <v>36</v>
      </c>
      <c r="E164" s="95">
        <v>200</v>
      </c>
      <c r="F164" s="97">
        <f t="shared" si="7"/>
        <v>7200</v>
      </c>
      <c r="G164" s="35"/>
      <c r="H164" s="35"/>
      <c r="I164" s="35"/>
      <c r="J164" s="35"/>
      <c r="K164" s="35"/>
      <c r="L164" s="35"/>
      <c r="M164" s="35"/>
      <c r="N164" s="35"/>
      <c r="O164" s="35"/>
      <c r="P164" s="35"/>
      <c r="Q164" s="35"/>
      <c r="R164" s="35"/>
    </row>
    <row r="165" spans="1:18" s="30" customFormat="1">
      <c r="A165" s="98" t="s">
        <v>493</v>
      </c>
      <c r="B165" s="53" t="s">
        <v>156</v>
      </c>
      <c r="C165" s="27" t="s">
        <v>468</v>
      </c>
      <c r="D165" s="57">
        <v>600</v>
      </c>
      <c r="E165" s="28">
        <v>35</v>
      </c>
      <c r="F165" s="97">
        <f t="shared" si="7"/>
        <v>21000</v>
      </c>
      <c r="G165" s="35"/>
      <c r="H165" s="35"/>
      <c r="I165" s="35"/>
      <c r="J165" s="35"/>
      <c r="K165" s="35"/>
      <c r="L165" s="35"/>
      <c r="M165" s="35"/>
      <c r="N165" s="35"/>
      <c r="O165" s="35"/>
      <c r="P165" s="35"/>
      <c r="Q165" s="35"/>
      <c r="R165" s="35"/>
    </row>
    <row r="166" spans="1:18" s="30" customFormat="1" ht="25.5">
      <c r="A166" s="98" t="s">
        <v>494</v>
      </c>
      <c r="B166" s="53" t="s">
        <v>91</v>
      </c>
      <c r="C166" s="27" t="s">
        <v>270</v>
      </c>
      <c r="D166" s="57">
        <v>1796</v>
      </c>
      <c r="E166" s="28">
        <v>8</v>
      </c>
      <c r="F166" s="97">
        <f t="shared" si="7"/>
        <v>14368</v>
      </c>
      <c r="G166" s="35"/>
      <c r="H166" s="35"/>
      <c r="I166" s="35"/>
      <c r="J166" s="35"/>
      <c r="K166" s="35"/>
      <c r="L166" s="35"/>
      <c r="M166" s="35"/>
      <c r="N166" s="35"/>
      <c r="O166" s="35"/>
      <c r="P166" s="35"/>
      <c r="Q166" s="35"/>
      <c r="R166" s="35"/>
    </row>
    <row r="167" spans="1:18" s="30" customFormat="1" ht="28.5" customHeight="1">
      <c r="A167" s="98" t="s">
        <v>555</v>
      </c>
      <c r="B167" s="53" t="s">
        <v>157</v>
      </c>
      <c r="C167" s="27" t="s">
        <v>469</v>
      </c>
      <c r="D167" s="57">
        <v>998</v>
      </c>
      <c r="E167" s="28">
        <v>120</v>
      </c>
      <c r="F167" s="97">
        <f t="shared" si="7"/>
        <v>119760</v>
      </c>
      <c r="G167" s="35"/>
      <c r="H167" s="35"/>
      <c r="I167" s="35"/>
      <c r="J167" s="35"/>
      <c r="K167" s="35"/>
      <c r="L167" s="35"/>
      <c r="M167" s="35"/>
      <c r="N167" s="35"/>
      <c r="O167" s="35"/>
      <c r="P167" s="35"/>
      <c r="Q167" s="35"/>
      <c r="R167" s="35"/>
    </row>
    <row r="168" spans="1:18" s="30" customFormat="1" ht="25.5">
      <c r="A168" s="98" t="s">
        <v>556</v>
      </c>
      <c r="B168" s="53" t="s">
        <v>158</v>
      </c>
      <c r="C168" s="27" t="s">
        <v>470</v>
      </c>
      <c r="D168" s="57">
        <v>300000</v>
      </c>
      <c r="E168" s="28">
        <v>0.18</v>
      </c>
      <c r="F168" s="97">
        <f t="shared" si="7"/>
        <v>54000</v>
      </c>
      <c r="G168" s="35"/>
      <c r="H168" s="35"/>
      <c r="I168" s="35"/>
      <c r="J168" s="35"/>
      <c r="K168" s="35"/>
      <c r="L168" s="35"/>
      <c r="M168" s="35"/>
      <c r="N168" s="35"/>
      <c r="O168" s="35"/>
      <c r="P168" s="35"/>
      <c r="Q168" s="35"/>
      <c r="R168" s="35"/>
    </row>
    <row r="169" spans="1:18" s="30" customFormat="1" ht="42" customHeight="1">
      <c r="A169" s="98" t="s">
        <v>612</v>
      </c>
      <c r="B169" s="53" t="s">
        <v>159</v>
      </c>
      <c r="C169" s="27" t="s">
        <v>270</v>
      </c>
      <c r="D169" s="57">
        <v>600</v>
      </c>
      <c r="E169" s="28">
        <v>25</v>
      </c>
      <c r="F169" s="97">
        <f t="shared" si="7"/>
        <v>15000</v>
      </c>
      <c r="G169" s="35"/>
      <c r="H169" s="35"/>
      <c r="I169" s="35"/>
      <c r="J169" s="35"/>
      <c r="K169" s="35"/>
      <c r="L169" s="35"/>
      <c r="M169" s="35"/>
      <c r="N169" s="35"/>
      <c r="O169" s="35"/>
      <c r="P169" s="35"/>
      <c r="Q169" s="35"/>
      <c r="R169" s="35"/>
    </row>
    <row r="170" spans="1:18" s="133" customFormat="1" ht="21" customHeight="1">
      <c r="A170" s="126" t="s">
        <v>613</v>
      </c>
      <c r="B170" s="127" t="s">
        <v>471</v>
      </c>
      <c r="C170" s="128" t="s">
        <v>472</v>
      </c>
      <c r="D170" s="129">
        <v>177</v>
      </c>
      <c r="E170" s="130">
        <v>710</v>
      </c>
      <c r="F170" s="131">
        <f t="shared" si="7"/>
        <v>125670</v>
      </c>
      <c r="G170" s="132"/>
      <c r="H170" s="132"/>
      <c r="I170" s="132"/>
      <c r="J170" s="132"/>
      <c r="K170" s="132"/>
      <c r="L170" s="132"/>
      <c r="M170" s="132"/>
      <c r="N170" s="132"/>
      <c r="O170" s="132"/>
      <c r="P170" s="132"/>
      <c r="Q170" s="132"/>
      <c r="R170" s="132"/>
    </row>
    <row r="171" spans="1:18" s="30" customFormat="1" ht="25.5">
      <c r="A171" s="98" t="s">
        <v>614</v>
      </c>
      <c r="B171" s="53" t="s">
        <v>160</v>
      </c>
      <c r="C171" s="27" t="s">
        <v>268</v>
      </c>
      <c r="D171" s="57">
        <v>1</v>
      </c>
      <c r="E171" s="28">
        <v>6000</v>
      </c>
      <c r="F171" s="97">
        <f t="shared" si="7"/>
        <v>6000</v>
      </c>
      <c r="G171" s="35"/>
      <c r="H171" s="35"/>
      <c r="I171" s="35"/>
      <c r="J171" s="35"/>
      <c r="K171" s="35"/>
      <c r="L171" s="35"/>
      <c r="M171" s="35"/>
      <c r="N171" s="35"/>
      <c r="O171" s="35"/>
      <c r="P171" s="35"/>
      <c r="Q171" s="35"/>
      <c r="R171" s="35"/>
    </row>
    <row r="172" spans="1:18" s="30" customFormat="1">
      <c r="A172" s="98" t="s">
        <v>615</v>
      </c>
      <c r="B172" s="53" t="s">
        <v>161</v>
      </c>
      <c r="C172" s="27" t="s">
        <v>473</v>
      </c>
      <c r="D172" s="57">
        <v>6</v>
      </c>
      <c r="E172" s="28">
        <v>300</v>
      </c>
      <c r="F172" s="97">
        <f t="shared" si="7"/>
        <v>1800</v>
      </c>
      <c r="G172" s="35"/>
      <c r="H172" s="35"/>
      <c r="I172" s="35"/>
      <c r="J172" s="35"/>
      <c r="K172" s="35"/>
      <c r="L172" s="35"/>
      <c r="M172" s="35"/>
      <c r="N172" s="35"/>
      <c r="O172" s="35"/>
      <c r="P172" s="35"/>
      <c r="Q172" s="35"/>
      <c r="R172" s="35"/>
    </row>
    <row r="173" spans="1:18" s="30" customFormat="1" ht="26.25" customHeight="1">
      <c r="A173" s="98" t="s">
        <v>616</v>
      </c>
      <c r="B173" s="58" t="s">
        <v>162</v>
      </c>
      <c r="C173" s="59" t="s">
        <v>267</v>
      </c>
      <c r="D173" s="74">
        <v>34</v>
      </c>
      <c r="E173" s="60">
        <v>500</v>
      </c>
      <c r="F173" s="97">
        <f t="shared" si="7"/>
        <v>17000</v>
      </c>
      <c r="G173" s="35"/>
      <c r="H173" s="35"/>
      <c r="I173" s="35"/>
      <c r="J173" s="35"/>
      <c r="K173" s="35"/>
      <c r="L173" s="35"/>
      <c r="M173" s="35"/>
      <c r="N173" s="35"/>
      <c r="O173" s="35"/>
      <c r="P173" s="35"/>
      <c r="Q173" s="35"/>
      <c r="R173" s="35"/>
    </row>
    <row r="174" spans="1:18" s="35" customFormat="1" ht="26.25" customHeight="1">
      <c r="A174" s="98" t="s">
        <v>617</v>
      </c>
      <c r="B174" s="125" t="s">
        <v>68</v>
      </c>
      <c r="C174" s="87" t="s">
        <v>469</v>
      </c>
      <c r="D174" s="88">
        <v>3000</v>
      </c>
      <c r="E174" s="89">
        <v>40</v>
      </c>
      <c r="F174" s="109">
        <f t="shared" si="7"/>
        <v>120000</v>
      </c>
    </row>
    <row r="175" spans="1:18" s="35" customFormat="1" ht="26.25" customHeight="1">
      <c r="A175" s="98" t="s">
        <v>618</v>
      </c>
      <c r="B175" s="125" t="s">
        <v>69</v>
      </c>
      <c r="C175" s="87" t="s">
        <v>469</v>
      </c>
      <c r="D175" s="88">
        <v>150</v>
      </c>
      <c r="E175" s="89">
        <v>85</v>
      </c>
      <c r="F175" s="109">
        <f t="shared" si="7"/>
        <v>12750</v>
      </c>
    </row>
    <row r="176" spans="1:18" s="35" customFormat="1" ht="26.25" customHeight="1">
      <c r="A176" s="98" t="s">
        <v>10</v>
      </c>
      <c r="B176" s="125" t="s">
        <v>70</v>
      </c>
      <c r="C176" s="87" t="s">
        <v>270</v>
      </c>
      <c r="D176" s="88">
        <v>900</v>
      </c>
      <c r="E176" s="89">
        <v>100</v>
      </c>
      <c r="F176" s="109">
        <f t="shared" si="7"/>
        <v>90000</v>
      </c>
    </row>
    <row r="177" spans="1:6" ht="39.75" customHeight="1">
      <c r="A177" s="98" t="s">
        <v>11</v>
      </c>
      <c r="B177" s="125" t="s">
        <v>71</v>
      </c>
      <c r="C177" s="87" t="s">
        <v>270</v>
      </c>
      <c r="D177" s="88">
        <v>30</v>
      </c>
      <c r="E177" s="89">
        <v>100</v>
      </c>
      <c r="F177" s="109">
        <f t="shared" si="7"/>
        <v>3000</v>
      </c>
    </row>
    <row r="178" spans="1:6" ht="38.25">
      <c r="A178" s="98" t="s">
        <v>12</v>
      </c>
      <c r="B178" s="125" t="s">
        <v>72</v>
      </c>
      <c r="C178" s="87" t="s">
        <v>469</v>
      </c>
      <c r="D178" s="88">
        <v>70</v>
      </c>
      <c r="E178" s="89">
        <v>260</v>
      </c>
      <c r="F178" s="109">
        <f t="shared" si="7"/>
        <v>18200</v>
      </c>
    </row>
    <row r="179" spans="1:6" ht="48.75" customHeight="1">
      <c r="A179" s="98" t="s">
        <v>13</v>
      </c>
      <c r="B179" s="125" t="s">
        <v>73</v>
      </c>
      <c r="C179" s="87" t="s">
        <v>353</v>
      </c>
      <c r="D179" s="88">
        <v>168</v>
      </c>
      <c r="E179" s="89">
        <v>35</v>
      </c>
      <c r="F179" s="109">
        <f t="shared" si="7"/>
        <v>5880</v>
      </c>
    </row>
    <row r="180" spans="1:6" ht="26.25" customHeight="1">
      <c r="A180" s="98" t="s">
        <v>14</v>
      </c>
      <c r="B180" s="125" t="s">
        <v>74</v>
      </c>
      <c r="C180" s="87" t="s">
        <v>353</v>
      </c>
      <c r="D180" s="88">
        <v>300</v>
      </c>
      <c r="E180" s="89">
        <v>35</v>
      </c>
      <c r="F180" s="109">
        <f t="shared" si="7"/>
        <v>10500</v>
      </c>
    </row>
    <row r="181" spans="1:6" ht="25.5">
      <c r="A181" s="98" t="s">
        <v>15</v>
      </c>
      <c r="B181" s="96" t="s">
        <v>163</v>
      </c>
      <c r="C181" s="94" t="s">
        <v>267</v>
      </c>
      <c r="D181" s="75">
        <v>216</v>
      </c>
      <c r="E181" s="46">
        <v>400</v>
      </c>
      <c r="F181" s="3">
        <f t="shared" si="7"/>
        <v>86400</v>
      </c>
    </row>
    <row r="182" spans="1:6">
      <c r="A182" s="98" t="s">
        <v>49</v>
      </c>
      <c r="B182" s="78" t="s">
        <v>40</v>
      </c>
      <c r="C182" s="79" t="s">
        <v>427</v>
      </c>
      <c r="D182" s="80">
        <v>300</v>
      </c>
      <c r="E182" s="81">
        <v>40</v>
      </c>
      <c r="F182" s="97">
        <f t="shared" ref="F182:F195" si="8">D182*E182</f>
        <v>12000</v>
      </c>
    </row>
    <row r="183" spans="1:6" ht="25.5">
      <c r="A183" s="98" t="s">
        <v>50</v>
      </c>
      <c r="B183" s="78" t="s">
        <v>41</v>
      </c>
      <c r="C183" s="79" t="s">
        <v>427</v>
      </c>
      <c r="D183" s="80">
        <v>500</v>
      </c>
      <c r="E183" s="81">
        <v>60</v>
      </c>
      <c r="F183" s="97">
        <f t="shared" si="8"/>
        <v>30000</v>
      </c>
    </row>
    <row r="184" spans="1:6" ht="25.5">
      <c r="A184" s="98" t="s">
        <v>51</v>
      </c>
      <c r="B184" s="78" t="s">
        <v>42</v>
      </c>
      <c r="C184" s="79" t="s">
        <v>427</v>
      </c>
      <c r="D184" s="80">
        <v>1250</v>
      </c>
      <c r="E184" s="81">
        <v>25</v>
      </c>
      <c r="F184" s="97">
        <f t="shared" si="8"/>
        <v>31250</v>
      </c>
    </row>
    <row r="185" spans="1:6">
      <c r="A185" s="98" t="s">
        <v>52</v>
      </c>
      <c r="B185" s="78" t="s">
        <v>43</v>
      </c>
      <c r="C185" s="79" t="s">
        <v>427</v>
      </c>
      <c r="D185" s="80">
        <v>45</v>
      </c>
      <c r="E185" s="81">
        <v>25</v>
      </c>
      <c r="F185" s="97">
        <f t="shared" si="8"/>
        <v>1125</v>
      </c>
    </row>
    <row r="186" spans="1:6">
      <c r="A186" s="98" t="s">
        <v>53</v>
      </c>
      <c r="B186" s="78" t="s">
        <v>44</v>
      </c>
      <c r="C186" s="79" t="s">
        <v>427</v>
      </c>
      <c r="D186" s="80">
        <v>65</v>
      </c>
      <c r="E186" s="81">
        <v>30</v>
      </c>
      <c r="F186" s="97">
        <f t="shared" si="8"/>
        <v>1950</v>
      </c>
    </row>
    <row r="187" spans="1:6">
      <c r="A187" s="98" t="s">
        <v>54</v>
      </c>
      <c r="B187" s="78" t="s">
        <v>641</v>
      </c>
      <c r="C187" s="79" t="s">
        <v>270</v>
      </c>
      <c r="D187" s="80">
        <v>30</v>
      </c>
      <c r="E187" s="81">
        <v>40</v>
      </c>
      <c r="F187" s="97">
        <f t="shared" si="8"/>
        <v>1200</v>
      </c>
    </row>
    <row r="188" spans="1:6" ht="25.5">
      <c r="A188" s="98" t="s">
        <v>55</v>
      </c>
      <c r="B188" s="78" t="s">
        <v>47</v>
      </c>
      <c r="C188" s="79" t="s">
        <v>80</v>
      </c>
      <c r="D188" s="80">
        <v>400</v>
      </c>
      <c r="E188" s="81">
        <v>22</v>
      </c>
      <c r="F188" s="97">
        <f t="shared" si="8"/>
        <v>8800</v>
      </c>
    </row>
    <row r="189" spans="1:6">
      <c r="A189" s="98" t="s">
        <v>56</v>
      </c>
      <c r="B189" s="78" t="s">
        <v>83</v>
      </c>
      <c r="C189" s="79" t="s">
        <v>270</v>
      </c>
      <c r="D189" s="80">
        <v>12</v>
      </c>
      <c r="E189" s="81">
        <v>50</v>
      </c>
      <c r="F189" s="97">
        <f t="shared" si="8"/>
        <v>600</v>
      </c>
    </row>
    <row r="190" spans="1:6">
      <c r="A190" s="98" t="s">
        <v>57</v>
      </c>
      <c r="B190" s="78" t="s">
        <v>48</v>
      </c>
      <c r="C190" s="79" t="s">
        <v>270</v>
      </c>
      <c r="D190" s="80">
        <v>60</v>
      </c>
      <c r="E190" s="81">
        <v>20</v>
      </c>
      <c r="F190" s="97">
        <f t="shared" si="8"/>
        <v>1200</v>
      </c>
    </row>
    <row r="191" spans="1:6">
      <c r="A191" s="98" t="s">
        <v>58</v>
      </c>
      <c r="B191" s="96" t="s">
        <v>63</v>
      </c>
      <c r="C191" s="94" t="s">
        <v>270</v>
      </c>
      <c r="D191" s="101">
        <v>7000</v>
      </c>
      <c r="E191" s="95">
        <v>2</v>
      </c>
      <c r="F191" s="97">
        <f t="shared" si="8"/>
        <v>14000</v>
      </c>
    </row>
    <row r="192" spans="1:6">
      <c r="A192" s="98" t="s">
        <v>59</v>
      </c>
      <c r="B192" s="96" t="s">
        <v>199</v>
      </c>
      <c r="C192" s="94" t="s">
        <v>270</v>
      </c>
      <c r="D192" s="101">
        <v>10000</v>
      </c>
      <c r="E192" s="95">
        <v>2.2000000000000002</v>
      </c>
      <c r="F192" s="97">
        <f t="shared" si="8"/>
        <v>22000</v>
      </c>
    </row>
    <row r="193" spans="1:18">
      <c r="A193" s="98" t="s">
        <v>60</v>
      </c>
      <c r="B193" s="96" t="s">
        <v>200</v>
      </c>
      <c r="C193" s="94" t="s">
        <v>270</v>
      </c>
      <c r="D193" s="101">
        <v>5000</v>
      </c>
      <c r="E193" s="95">
        <v>12</v>
      </c>
      <c r="F193" s="97">
        <f t="shared" si="8"/>
        <v>60000</v>
      </c>
    </row>
    <row r="194" spans="1:18">
      <c r="A194" s="98" t="s">
        <v>61</v>
      </c>
      <c r="B194" s="96" t="s">
        <v>201</v>
      </c>
      <c r="C194" s="94" t="s">
        <v>79</v>
      </c>
      <c r="D194" s="101">
        <v>5000</v>
      </c>
      <c r="E194" s="95">
        <v>10</v>
      </c>
      <c r="F194" s="97">
        <f t="shared" si="8"/>
        <v>50000</v>
      </c>
    </row>
    <row r="195" spans="1:18">
      <c r="A195" s="98" t="s">
        <v>62</v>
      </c>
      <c r="B195" s="78" t="s">
        <v>640</v>
      </c>
      <c r="C195" s="79" t="s">
        <v>270</v>
      </c>
      <c r="D195" s="80">
        <v>11500</v>
      </c>
      <c r="E195" s="81">
        <v>3</v>
      </c>
      <c r="F195" s="97">
        <f t="shared" si="8"/>
        <v>34500</v>
      </c>
    </row>
    <row r="196" spans="1:18">
      <c r="A196" s="93" t="s">
        <v>229</v>
      </c>
      <c r="B196" s="4" t="s">
        <v>233</v>
      </c>
      <c r="C196" s="106"/>
      <c r="D196" s="118"/>
      <c r="E196" s="106"/>
      <c r="F196" s="2">
        <f>SUM(F197:F237)</f>
        <v>540640</v>
      </c>
    </row>
    <row r="197" spans="1:18" s="33" customFormat="1" ht="25.5">
      <c r="A197" s="98" t="s">
        <v>231</v>
      </c>
      <c r="B197" s="96" t="s">
        <v>164</v>
      </c>
      <c r="C197" s="94" t="s">
        <v>278</v>
      </c>
      <c r="D197" s="101">
        <v>6</v>
      </c>
      <c r="E197" s="95">
        <f>6*120</f>
        <v>720</v>
      </c>
      <c r="F197" s="97">
        <f t="shared" ref="F197:F233" si="9">D197*E197</f>
        <v>4320</v>
      </c>
      <c r="G197" s="35"/>
      <c r="H197" s="35"/>
      <c r="I197" s="35"/>
      <c r="J197" s="35"/>
      <c r="K197" s="35"/>
      <c r="L197" s="35"/>
      <c r="M197" s="35"/>
      <c r="N197" s="35"/>
      <c r="O197" s="35"/>
      <c r="P197" s="35"/>
      <c r="Q197" s="35"/>
      <c r="R197" s="35"/>
    </row>
    <row r="198" spans="1:18" s="33" customFormat="1" ht="25.5">
      <c r="A198" s="98" t="s">
        <v>274</v>
      </c>
      <c r="B198" s="96" t="s">
        <v>312</v>
      </c>
      <c r="C198" s="94" t="s">
        <v>278</v>
      </c>
      <c r="D198" s="101">
        <v>15</v>
      </c>
      <c r="E198" s="95">
        <f>8*120</f>
        <v>960</v>
      </c>
      <c r="F198" s="97">
        <f t="shared" si="9"/>
        <v>14400</v>
      </c>
      <c r="G198" s="35"/>
      <c r="H198" s="35"/>
      <c r="I198" s="35"/>
      <c r="J198" s="35"/>
      <c r="K198" s="35"/>
      <c r="L198" s="35"/>
      <c r="M198" s="35"/>
      <c r="N198" s="35"/>
      <c r="O198" s="35"/>
      <c r="P198" s="35"/>
      <c r="Q198" s="35"/>
      <c r="R198" s="35"/>
    </row>
    <row r="199" spans="1:18" s="33" customFormat="1" ht="25.5">
      <c r="A199" s="98" t="s">
        <v>275</v>
      </c>
      <c r="B199" s="96" t="s">
        <v>313</v>
      </c>
      <c r="C199" s="94" t="s">
        <v>278</v>
      </c>
      <c r="D199" s="101">
        <v>12</v>
      </c>
      <c r="E199" s="95">
        <f>6*120</f>
        <v>720</v>
      </c>
      <c r="F199" s="97">
        <f t="shared" si="9"/>
        <v>8640</v>
      </c>
      <c r="G199" s="35"/>
      <c r="H199" s="35"/>
      <c r="I199" s="35"/>
      <c r="J199" s="35"/>
      <c r="K199" s="35"/>
      <c r="L199" s="35"/>
      <c r="M199" s="35"/>
      <c r="N199" s="35"/>
      <c r="O199" s="35"/>
      <c r="P199" s="35"/>
      <c r="Q199" s="35"/>
      <c r="R199" s="35"/>
    </row>
    <row r="200" spans="1:18" s="33" customFormat="1" ht="25.5">
      <c r="A200" s="98" t="s">
        <v>325</v>
      </c>
      <c r="B200" s="96" t="s">
        <v>7</v>
      </c>
      <c r="C200" s="94" t="s">
        <v>350</v>
      </c>
      <c r="D200" s="101">
        <v>1</v>
      </c>
      <c r="E200" s="95">
        <v>3000</v>
      </c>
      <c r="F200" s="97">
        <f t="shared" si="9"/>
        <v>3000</v>
      </c>
      <c r="G200" s="35"/>
      <c r="H200" s="35"/>
      <c r="I200" s="35"/>
      <c r="J200" s="35"/>
      <c r="K200" s="35"/>
      <c r="L200" s="35"/>
      <c r="M200" s="35"/>
      <c r="N200" s="35"/>
      <c r="O200" s="35"/>
      <c r="P200" s="35"/>
      <c r="Q200" s="35"/>
      <c r="R200" s="35"/>
    </row>
    <row r="201" spans="1:18" s="33" customFormat="1" ht="25.5">
      <c r="A201" s="98" t="s">
        <v>326</v>
      </c>
      <c r="B201" s="96" t="s">
        <v>165</v>
      </c>
      <c r="C201" s="94" t="s">
        <v>268</v>
      </c>
      <c r="D201" s="101">
        <v>1</v>
      </c>
      <c r="E201" s="95">
        <v>8000</v>
      </c>
      <c r="F201" s="97">
        <f t="shared" si="9"/>
        <v>8000</v>
      </c>
      <c r="G201" s="35"/>
      <c r="H201" s="35"/>
      <c r="I201" s="35"/>
      <c r="J201" s="35"/>
      <c r="K201" s="35"/>
      <c r="L201" s="35"/>
      <c r="M201" s="35"/>
      <c r="N201" s="35"/>
      <c r="O201" s="35"/>
      <c r="P201" s="35"/>
      <c r="Q201" s="35"/>
      <c r="R201" s="35"/>
    </row>
    <row r="202" spans="1:18" s="33" customFormat="1">
      <c r="A202" s="98" t="s">
        <v>327</v>
      </c>
      <c r="B202" s="96" t="s">
        <v>296</v>
      </c>
      <c r="C202" s="94" t="s">
        <v>291</v>
      </c>
      <c r="D202" s="101">
        <f>21*3</f>
        <v>63</v>
      </c>
      <c r="E202" s="95">
        <f>8*120</f>
        <v>960</v>
      </c>
      <c r="F202" s="97">
        <f t="shared" si="9"/>
        <v>60480</v>
      </c>
      <c r="G202" s="35"/>
      <c r="H202" s="35"/>
      <c r="I202" s="35"/>
      <c r="J202" s="35"/>
      <c r="K202" s="35"/>
      <c r="L202" s="35"/>
      <c r="M202" s="35"/>
      <c r="N202" s="35"/>
      <c r="O202" s="35"/>
      <c r="P202" s="35"/>
      <c r="Q202" s="35"/>
      <c r="R202" s="35"/>
    </row>
    <row r="203" spans="1:18" s="33" customFormat="1" ht="25.5">
      <c r="A203" s="98" t="s">
        <v>328</v>
      </c>
      <c r="B203" s="96" t="s">
        <v>88</v>
      </c>
      <c r="C203" s="94" t="s">
        <v>292</v>
      </c>
      <c r="D203" s="101">
        <f>60*6</f>
        <v>360</v>
      </c>
      <c r="E203" s="95">
        <v>120</v>
      </c>
      <c r="F203" s="97">
        <f t="shared" si="9"/>
        <v>43200</v>
      </c>
      <c r="G203" s="35"/>
      <c r="H203" s="35"/>
      <c r="I203" s="35"/>
      <c r="J203" s="35"/>
      <c r="K203" s="35"/>
      <c r="L203" s="35"/>
      <c r="M203" s="35"/>
      <c r="N203" s="35"/>
      <c r="O203" s="35"/>
      <c r="P203" s="35"/>
      <c r="Q203" s="35"/>
      <c r="R203" s="35"/>
    </row>
    <row r="204" spans="1:18" s="33" customFormat="1" ht="25.5">
      <c r="A204" s="98" t="s">
        <v>329</v>
      </c>
      <c r="B204" s="96" t="s">
        <v>311</v>
      </c>
      <c r="C204" s="94" t="s">
        <v>292</v>
      </c>
      <c r="D204" s="101">
        <f>2*36</f>
        <v>72</v>
      </c>
      <c r="E204" s="95">
        <v>120</v>
      </c>
      <c r="F204" s="97">
        <f t="shared" si="9"/>
        <v>8640</v>
      </c>
      <c r="G204" s="35"/>
      <c r="H204" s="35"/>
      <c r="I204" s="35"/>
      <c r="J204" s="35"/>
      <c r="K204" s="35"/>
      <c r="L204" s="35"/>
      <c r="M204" s="35"/>
      <c r="N204" s="35"/>
      <c r="O204" s="35"/>
      <c r="P204" s="35"/>
      <c r="Q204" s="35"/>
      <c r="R204" s="35"/>
    </row>
    <row r="205" spans="1:18" s="33" customFormat="1" ht="25.5">
      <c r="A205" s="98" t="s">
        <v>330</v>
      </c>
      <c r="B205" s="96" t="s">
        <v>303</v>
      </c>
      <c r="C205" s="94" t="s">
        <v>268</v>
      </c>
      <c r="D205" s="101">
        <v>1</v>
      </c>
      <c r="E205" s="95">
        <v>8000</v>
      </c>
      <c r="F205" s="97">
        <f t="shared" si="9"/>
        <v>8000</v>
      </c>
      <c r="G205" s="35"/>
      <c r="H205" s="35"/>
      <c r="I205" s="35"/>
      <c r="J205" s="35"/>
      <c r="K205" s="35"/>
      <c r="L205" s="35"/>
      <c r="M205" s="35"/>
      <c r="N205" s="35"/>
      <c r="O205" s="35"/>
      <c r="P205" s="35"/>
      <c r="Q205" s="35"/>
      <c r="R205" s="35"/>
    </row>
    <row r="206" spans="1:18" s="33" customFormat="1" ht="38.25">
      <c r="A206" s="98" t="s">
        <v>331</v>
      </c>
      <c r="B206" s="96" t="s">
        <v>166</v>
      </c>
      <c r="C206" s="94" t="s">
        <v>268</v>
      </c>
      <c r="D206" s="101">
        <v>1</v>
      </c>
      <c r="E206" s="95">
        <v>10000</v>
      </c>
      <c r="F206" s="97">
        <f t="shared" si="9"/>
        <v>10000</v>
      </c>
      <c r="G206" s="35"/>
      <c r="H206" s="35"/>
      <c r="I206" s="35"/>
      <c r="J206" s="35"/>
      <c r="K206" s="35"/>
      <c r="L206" s="35"/>
      <c r="M206" s="35"/>
      <c r="N206" s="35"/>
      <c r="O206" s="35"/>
      <c r="P206" s="35"/>
      <c r="Q206" s="35"/>
      <c r="R206" s="35"/>
    </row>
    <row r="207" spans="1:18" s="32" customFormat="1" ht="25.5">
      <c r="A207" s="98" t="s">
        <v>332</v>
      </c>
      <c r="B207" s="96" t="s">
        <v>495</v>
      </c>
      <c r="C207" s="94" t="s">
        <v>470</v>
      </c>
      <c r="D207" s="101">
        <v>60</v>
      </c>
      <c r="E207" s="95">
        <v>60</v>
      </c>
      <c r="F207" s="97">
        <f t="shared" si="9"/>
        <v>3600</v>
      </c>
      <c r="G207" s="35"/>
      <c r="H207" s="35"/>
      <c r="I207" s="35"/>
      <c r="J207" s="35"/>
      <c r="K207" s="35"/>
      <c r="L207" s="35"/>
      <c r="M207" s="35"/>
      <c r="N207" s="35"/>
      <c r="O207" s="35"/>
      <c r="P207" s="35"/>
      <c r="Q207" s="35"/>
      <c r="R207" s="35"/>
    </row>
    <row r="208" spans="1:18" s="32" customFormat="1" ht="25.5">
      <c r="A208" s="98" t="s">
        <v>517</v>
      </c>
      <c r="B208" s="96" t="s">
        <v>496</v>
      </c>
      <c r="C208" s="94" t="s">
        <v>470</v>
      </c>
      <c r="D208" s="101">
        <v>80</v>
      </c>
      <c r="E208" s="95">
        <v>110</v>
      </c>
      <c r="F208" s="97">
        <f t="shared" si="9"/>
        <v>8800</v>
      </c>
      <c r="G208" s="35"/>
      <c r="H208" s="35"/>
      <c r="I208" s="35"/>
      <c r="J208" s="35"/>
      <c r="K208" s="35"/>
      <c r="L208" s="35"/>
      <c r="M208" s="35"/>
      <c r="N208" s="35"/>
      <c r="O208" s="35"/>
      <c r="P208" s="35"/>
      <c r="Q208" s="35"/>
      <c r="R208" s="35"/>
    </row>
    <row r="209" spans="1:18" s="32" customFormat="1" ht="25.5">
      <c r="A209" s="98" t="s">
        <v>518</v>
      </c>
      <c r="B209" s="96" t="s">
        <v>497</v>
      </c>
      <c r="C209" s="94" t="s">
        <v>470</v>
      </c>
      <c r="D209" s="101">
        <v>135</v>
      </c>
      <c r="E209" s="95">
        <v>60</v>
      </c>
      <c r="F209" s="97">
        <f t="shared" si="9"/>
        <v>8100</v>
      </c>
      <c r="G209" s="35"/>
      <c r="H209" s="35"/>
      <c r="I209" s="35"/>
      <c r="J209" s="35"/>
      <c r="K209" s="35"/>
      <c r="L209" s="35"/>
      <c r="M209" s="35"/>
      <c r="N209" s="35"/>
      <c r="O209" s="35"/>
      <c r="P209" s="35"/>
      <c r="Q209" s="35"/>
      <c r="R209" s="35"/>
    </row>
    <row r="210" spans="1:18" s="32" customFormat="1" ht="25.5">
      <c r="A210" s="98" t="s">
        <v>519</v>
      </c>
      <c r="B210" s="96" t="s">
        <v>498</v>
      </c>
      <c r="C210" s="94" t="s">
        <v>470</v>
      </c>
      <c r="D210" s="101">
        <v>135</v>
      </c>
      <c r="E210" s="95">
        <v>110</v>
      </c>
      <c r="F210" s="97">
        <f t="shared" si="9"/>
        <v>14850</v>
      </c>
      <c r="G210" s="35"/>
      <c r="H210" s="35"/>
      <c r="I210" s="35"/>
      <c r="J210" s="35"/>
      <c r="K210" s="35"/>
      <c r="L210" s="35"/>
      <c r="M210" s="35"/>
      <c r="N210" s="35"/>
      <c r="O210" s="35"/>
      <c r="P210" s="35"/>
      <c r="Q210" s="35"/>
      <c r="R210" s="35"/>
    </row>
    <row r="211" spans="1:18" s="32" customFormat="1" ht="25.5">
      <c r="A211" s="98" t="s">
        <v>520</v>
      </c>
      <c r="B211" s="96" t="s">
        <v>499</v>
      </c>
      <c r="C211" s="94" t="s">
        <v>500</v>
      </c>
      <c r="D211" s="101">
        <f>208+80</f>
        <v>288</v>
      </c>
      <c r="E211" s="95">
        <v>100</v>
      </c>
      <c r="F211" s="97">
        <f t="shared" si="9"/>
        <v>28800</v>
      </c>
      <c r="G211" s="35"/>
      <c r="H211" s="35"/>
      <c r="I211" s="35"/>
      <c r="J211" s="35"/>
      <c r="K211" s="35"/>
      <c r="L211" s="35"/>
      <c r="M211" s="35"/>
      <c r="N211" s="35"/>
      <c r="O211" s="35"/>
      <c r="P211" s="35"/>
      <c r="Q211" s="35"/>
      <c r="R211" s="35"/>
    </row>
    <row r="212" spans="1:18" s="32" customFormat="1" ht="38.25">
      <c r="A212" s="98" t="s">
        <v>521</v>
      </c>
      <c r="B212" s="96" t="s">
        <v>501</v>
      </c>
      <c r="C212" s="94" t="s">
        <v>470</v>
      </c>
      <c r="D212" s="101">
        <v>25</v>
      </c>
      <c r="E212" s="95">
        <v>110</v>
      </c>
      <c r="F212" s="97">
        <f t="shared" si="9"/>
        <v>2750</v>
      </c>
      <c r="G212" s="35"/>
      <c r="H212" s="35"/>
      <c r="I212" s="35"/>
      <c r="J212" s="35"/>
      <c r="K212" s="35"/>
      <c r="L212" s="35"/>
      <c r="M212" s="35"/>
      <c r="N212" s="35"/>
      <c r="O212" s="35"/>
      <c r="P212" s="35"/>
      <c r="Q212" s="35"/>
      <c r="R212" s="35"/>
    </row>
    <row r="213" spans="1:18" s="32" customFormat="1" ht="38.25">
      <c r="A213" s="98" t="s">
        <v>522</v>
      </c>
      <c r="B213" s="96" t="s">
        <v>502</v>
      </c>
      <c r="C213" s="94" t="s">
        <v>470</v>
      </c>
      <c r="D213" s="101">
        <v>35</v>
      </c>
      <c r="E213" s="95">
        <v>60</v>
      </c>
      <c r="F213" s="97">
        <f t="shared" si="9"/>
        <v>2100</v>
      </c>
      <c r="G213" s="35"/>
      <c r="H213" s="35"/>
      <c r="I213" s="35"/>
      <c r="J213" s="35"/>
      <c r="K213" s="35"/>
      <c r="L213" s="35"/>
      <c r="M213" s="35"/>
      <c r="N213" s="35"/>
      <c r="O213" s="35"/>
      <c r="P213" s="35"/>
      <c r="Q213" s="35"/>
      <c r="R213" s="35"/>
    </row>
    <row r="214" spans="1:18" s="32" customFormat="1" ht="25.5">
      <c r="A214" s="98" t="s">
        <v>523</v>
      </c>
      <c r="B214" s="96" t="s">
        <v>86</v>
      </c>
      <c r="C214" s="94" t="s">
        <v>350</v>
      </c>
      <c r="D214" s="101">
        <v>1</v>
      </c>
      <c r="E214" s="95">
        <v>2800</v>
      </c>
      <c r="F214" s="97">
        <f t="shared" si="9"/>
        <v>2800</v>
      </c>
      <c r="G214" s="35"/>
      <c r="H214" s="35"/>
      <c r="I214" s="35"/>
      <c r="J214" s="35"/>
      <c r="K214" s="35"/>
      <c r="L214" s="35"/>
      <c r="M214" s="35"/>
      <c r="N214" s="35"/>
      <c r="O214" s="35"/>
      <c r="P214" s="35"/>
      <c r="Q214" s="35"/>
      <c r="R214" s="35"/>
    </row>
    <row r="215" spans="1:18" s="32" customFormat="1" ht="25.5">
      <c r="A215" s="98" t="s">
        <v>524</v>
      </c>
      <c r="B215" s="96" t="s">
        <v>503</v>
      </c>
      <c r="C215" s="94" t="s">
        <v>350</v>
      </c>
      <c r="D215" s="101">
        <v>1</v>
      </c>
      <c r="E215" s="95">
        <v>2800</v>
      </c>
      <c r="F215" s="97">
        <f t="shared" si="9"/>
        <v>2800</v>
      </c>
      <c r="G215" s="35"/>
      <c r="H215" s="35"/>
      <c r="I215" s="35"/>
      <c r="J215" s="35"/>
      <c r="K215" s="35"/>
      <c r="L215" s="35"/>
      <c r="M215" s="35"/>
      <c r="N215" s="35"/>
      <c r="O215" s="35"/>
      <c r="P215" s="35"/>
      <c r="Q215" s="35"/>
      <c r="R215" s="35"/>
    </row>
    <row r="216" spans="1:18" s="32" customFormat="1" ht="38.25">
      <c r="A216" s="98" t="s">
        <v>525</v>
      </c>
      <c r="B216" s="96" t="s">
        <v>504</v>
      </c>
      <c r="C216" s="94" t="s">
        <v>350</v>
      </c>
      <c r="D216" s="101">
        <v>4</v>
      </c>
      <c r="E216" s="95">
        <v>750</v>
      </c>
      <c r="F216" s="97">
        <f t="shared" si="9"/>
        <v>3000</v>
      </c>
      <c r="G216" s="35"/>
      <c r="H216" s="35"/>
      <c r="I216" s="35"/>
      <c r="J216" s="35"/>
      <c r="K216" s="35"/>
      <c r="L216" s="35"/>
      <c r="M216" s="35"/>
      <c r="N216" s="35"/>
      <c r="O216" s="35"/>
      <c r="P216" s="35"/>
      <c r="Q216" s="35"/>
      <c r="R216" s="35"/>
    </row>
    <row r="217" spans="1:18" s="32" customFormat="1">
      <c r="A217" s="98" t="s">
        <v>526</v>
      </c>
      <c r="B217" s="96" t="s">
        <v>78</v>
      </c>
      <c r="C217" s="94" t="s">
        <v>350</v>
      </c>
      <c r="D217" s="101">
        <v>1</v>
      </c>
      <c r="E217" s="95">
        <v>10000</v>
      </c>
      <c r="F217" s="97">
        <f t="shared" si="9"/>
        <v>10000</v>
      </c>
      <c r="G217" s="35"/>
      <c r="H217" s="35"/>
      <c r="I217" s="35"/>
      <c r="J217" s="35"/>
      <c r="K217" s="35"/>
      <c r="L217" s="35"/>
      <c r="M217" s="35"/>
      <c r="N217" s="35"/>
      <c r="O217" s="35"/>
      <c r="P217" s="35"/>
      <c r="Q217" s="35"/>
      <c r="R217" s="35"/>
    </row>
    <row r="218" spans="1:18" s="32" customFormat="1" ht="25.5">
      <c r="A218" s="98" t="s">
        <v>527</v>
      </c>
      <c r="B218" s="29" t="s">
        <v>167</v>
      </c>
      <c r="C218" s="27" t="s">
        <v>292</v>
      </c>
      <c r="D218" s="57">
        <v>30</v>
      </c>
      <c r="E218" s="28">
        <v>100</v>
      </c>
      <c r="F218" s="97">
        <f t="shared" si="9"/>
        <v>3000</v>
      </c>
      <c r="G218" s="35"/>
      <c r="H218" s="35"/>
      <c r="I218" s="35"/>
      <c r="J218" s="35"/>
      <c r="K218" s="35"/>
      <c r="L218" s="35"/>
      <c r="M218" s="35"/>
      <c r="N218" s="35"/>
      <c r="O218" s="35"/>
      <c r="P218" s="35"/>
      <c r="Q218" s="35"/>
      <c r="R218" s="35"/>
    </row>
    <row r="219" spans="1:18" s="30" customFormat="1" ht="25.5">
      <c r="A219" s="98" t="s">
        <v>528</v>
      </c>
      <c r="B219" s="53" t="s">
        <v>168</v>
      </c>
      <c r="C219" s="27" t="s">
        <v>350</v>
      </c>
      <c r="D219" s="57">
        <v>6</v>
      </c>
      <c r="E219" s="28">
        <v>450</v>
      </c>
      <c r="F219" s="97">
        <f t="shared" si="9"/>
        <v>2700</v>
      </c>
      <c r="G219" s="35"/>
      <c r="H219" s="35"/>
      <c r="I219" s="35"/>
      <c r="J219" s="35"/>
      <c r="K219" s="35"/>
      <c r="L219" s="35"/>
      <c r="M219" s="35"/>
      <c r="N219" s="35"/>
      <c r="O219" s="35"/>
      <c r="P219" s="35"/>
      <c r="Q219" s="35"/>
      <c r="R219" s="35"/>
    </row>
    <row r="220" spans="1:18" s="30" customFormat="1" ht="25.5">
      <c r="A220" s="98" t="s">
        <v>529</v>
      </c>
      <c r="B220" s="53" t="s">
        <v>169</v>
      </c>
      <c r="C220" s="27" t="s">
        <v>505</v>
      </c>
      <c r="D220" s="57">
        <v>60</v>
      </c>
      <c r="E220" s="28">
        <v>70</v>
      </c>
      <c r="F220" s="97">
        <f t="shared" si="9"/>
        <v>4200</v>
      </c>
      <c r="G220" s="35"/>
      <c r="H220" s="35"/>
      <c r="I220" s="35"/>
      <c r="J220" s="35"/>
      <c r="K220" s="35"/>
      <c r="L220" s="35"/>
      <c r="M220" s="35"/>
      <c r="N220" s="35"/>
      <c r="O220" s="35"/>
      <c r="P220" s="35"/>
      <c r="Q220" s="35"/>
      <c r="R220" s="35"/>
    </row>
    <row r="221" spans="1:18" s="30" customFormat="1" ht="38.25">
      <c r="A221" s="98" t="s">
        <v>530</v>
      </c>
      <c r="B221" s="96" t="s">
        <v>171</v>
      </c>
      <c r="C221" s="94" t="s">
        <v>470</v>
      </c>
      <c r="D221" s="101">
        <v>30</v>
      </c>
      <c r="E221" s="95">
        <v>110</v>
      </c>
      <c r="F221" s="97">
        <f t="shared" si="9"/>
        <v>3300</v>
      </c>
      <c r="G221" s="35"/>
      <c r="H221" s="35"/>
      <c r="I221" s="35"/>
      <c r="J221" s="35"/>
      <c r="K221" s="35"/>
      <c r="L221" s="35"/>
      <c r="M221" s="35"/>
      <c r="N221" s="35"/>
      <c r="O221" s="35"/>
      <c r="P221" s="35"/>
      <c r="Q221" s="35"/>
      <c r="R221" s="35"/>
    </row>
    <row r="222" spans="1:18" s="30" customFormat="1" ht="38.25">
      <c r="A222" s="98" t="s">
        <v>531</v>
      </c>
      <c r="B222" s="96" t="s">
        <v>172</v>
      </c>
      <c r="C222" s="94" t="s">
        <v>470</v>
      </c>
      <c r="D222" s="101">
        <v>30</v>
      </c>
      <c r="E222" s="95">
        <v>60</v>
      </c>
      <c r="F222" s="97">
        <f t="shared" si="9"/>
        <v>1800</v>
      </c>
      <c r="G222" s="35"/>
      <c r="H222" s="35"/>
      <c r="I222" s="35"/>
      <c r="J222" s="35"/>
      <c r="K222" s="35"/>
      <c r="L222" s="35"/>
      <c r="M222" s="35"/>
      <c r="N222" s="35"/>
      <c r="O222" s="35"/>
      <c r="P222" s="35"/>
      <c r="Q222" s="35"/>
      <c r="R222" s="35"/>
    </row>
    <row r="223" spans="1:18" s="30" customFormat="1" ht="25.5">
      <c r="A223" s="98" t="s">
        <v>532</v>
      </c>
      <c r="B223" s="29" t="s">
        <v>567</v>
      </c>
      <c r="C223" s="27" t="s">
        <v>568</v>
      </c>
      <c r="D223" s="57">
        <v>20</v>
      </c>
      <c r="E223" s="28">
        <v>120</v>
      </c>
      <c r="F223" s="97">
        <f t="shared" si="9"/>
        <v>2400</v>
      </c>
      <c r="G223" s="35"/>
      <c r="H223" s="35"/>
      <c r="I223" s="35"/>
      <c r="J223" s="35"/>
      <c r="K223" s="35"/>
      <c r="L223" s="35"/>
      <c r="M223" s="35"/>
      <c r="N223" s="35"/>
      <c r="O223" s="35"/>
      <c r="P223" s="35"/>
      <c r="Q223" s="35"/>
      <c r="R223" s="35"/>
    </row>
    <row r="224" spans="1:18" s="30" customFormat="1" ht="25.5">
      <c r="A224" s="98" t="s">
        <v>533</v>
      </c>
      <c r="B224" s="53" t="s">
        <v>570</v>
      </c>
      <c r="C224" s="27" t="s">
        <v>270</v>
      </c>
      <c r="D224" s="57">
        <v>100</v>
      </c>
      <c r="E224" s="28">
        <v>8</v>
      </c>
      <c r="F224" s="97">
        <f t="shared" si="9"/>
        <v>800</v>
      </c>
      <c r="G224" s="35"/>
      <c r="H224" s="35"/>
      <c r="I224" s="35"/>
      <c r="J224" s="35"/>
      <c r="K224" s="35"/>
      <c r="L224" s="35"/>
      <c r="M224" s="35"/>
      <c r="N224" s="35"/>
      <c r="O224" s="35"/>
      <c r="P224" s="35"/>
      <c r="Q224" s="35"/>
      <c r="R224" s="35"/>
    </row>
    <row r="225" spans="1:18" s="30" customFormat="1">
      <c r="A225" s="98" t="s">
        <v>534</v>
      </c>
      <c r="B225" s="53" t="s">
        <v>144</v>
      </c>
      <c r="C225" s="27" t="s">
        <v>350</v>
      </c>
      <c r="D225" s="57">
        <v>6</v>
      </c>
      <c r="E225" s="28">
        <v>2500</v>
      </c>
      <c r="F225" s="97">
        <f>D225*E225</f>
        <v>15000</v>
      </c>
      <c r="G225" s="35"/>
      <c r="H225" s="35"/>
      <c r="I225" s="35"/>
      <c r="J225" s="35"/>
      <c r="K225" s="35"/>
      <c r="L225" s="35"/>
      <c r="M225" s="35"/>
      <c r="N225" s="35"/>
      <c r="O225" s="35"/>
      <c r="P225" s="35"/>
      <c r="Q225" s="35"/>
      <c r="R225" s="35"/>
    </row>
    <row r="226" spans="1:18" s="39" customFormat="1" ht="38.25">
      <c r="A226" s="98" t="s">
        <v>535</v>
      </c>
      <c r="B226" s="86" t="s">
        <v>4</v>
      </c>
      <c r="C226" s="87" t="s">
        <v>584</v>
      </c>
      <c r="D226" s="88">
        <v>100</v>
      </c>
      <c r="E226" s="89">
        <v>1400</v>
      </c>
      <c r="F226" s="97">
        <f t="shared" si="9"/>
        <v>140000</v>
      </c>
      <c r="G226" s="35"/>
      <c r="H226" s="35"/>
      <c r="I226" s="35"/>
      <c r="J226" s="35"/>
      <c r="K226" s="35"/>
      <c r="L226" s="35"/>
      <c r="M226" s="35"/>
      <c r="N226" s="35"/>
      <c r="O226" s="35"/>
      <c r="P226" s="35"/>
      <c r="Q226" s="35"/>
      <c r="R226" s="35"/>
    </row>
    <row r="227" spans="1:18" s="39" customFormat="1" ht="38.25">
      <c r="A227" s="98" t="s">
        <v>536</v>
      </c>
      <c r="B227" s="114" t="s">
        <v>173</v>
      </c>
      <c r="C227" s="115" t="s">
        <v>585</v>
      </c>
      <c r="D227" s="122">
        <v>18</v>
      </c>
      <c r="E227" s="116">
        <v>300</v>
      </c>
      <c r="F227" s="97">
        <f t="shared" si="9"/>
        <v>5400</v>
      </c>
      <c r="G227" s="35"/>
      <c r="H227" s="35"/>
      <c r="I227" s="35"/>
      <c r="J227" s="35"/>
      <c r="K227" s="35"/>
      <c r="L227" s="35"/>
      <c r="M227" s="35"/>
      <c r="N227" s="35"/>
      <c r="O227" s="35"/>
      <c r="P227" s="35"/>
      <c r="Q227" s="35"/>
      <c r="R227" s="35"/>
    </row>
    <row r="228" spans="1:18" s="39" customFormat="1" ht="25.5">
      <c r="A228" s="98" t="s">
        <v>537</v>
      </c>
      <c r="B228" s="86" t="s">
        <v>174</v>
      </c>
      <c r="C228" s="87" t="s">
        <v>270</v>
      </c>
      <c r="D228" s="88">
        <v>3</v>
      </c>
      <c r="E228" s="89">
        <v>1000</v>
      </c>
      <c r="F228" s="97">
        <f t="shared" si="9"/>
        <v>3000</v>
      </c>
      <c r="G228" s="35"/>
      <c r="H228" s="35"/>
      <c r="I228" s="35"/>
      <c r="J228" s="35"/>
      <c r="K228" s="35"/>
      <c r="L228" s="35"/>
      <c r="M228" s="35"/>
      <c r="N228" s="35"/>
      <c r="O228" s="35"/>
      <c r="P228" s="35"/>
      <c r="Q228" s="35"/>
      <c r="R228" s="35"/>
    </row>
    <row r="229" spans="1:18" s="39" customFormat="1" ht="25.5">
      <c r="A229" s="98" t="s">
        <v>538</v>
      </c>
      <c r="B229" s="86" t="s">
        <v>175</v>
      </c>
      <c r="C229" s="87" t="s">
        <v>342</v>
      </c>
      <c r="D229" s="88">
        <v>105</v>
      </c>
      <c r="E229" s="89">
        <v>180</v>
      </c>
      <c r="F229" s="97">
        <f t="shared" si="9"/>
        <v>18900</v>
      </c>
      <c r="G229" s="35"/>
      <c r="H229" s="35"/>
      <c r="I229" s="35"/>
      <c r="J229" s="35"/>
      <c r="K229" s="35"/>
      <c r="L229" s="35"/>
      <c r="M229" s="35"/>
      <c r="N229" s="35"/>
      <c r="O229" s="35"/>
      <c r="P229" s="35"/>
      <c r="Q229" s="35"/>
      <c r="R229" s="35"/>
    </row>
    <row r="230" spans="1:18" s="39" customFormat="1">
      <c r="A230" s="98" t="s">
        <v>539</v>
      </c>
      <c r="B230" s="86" t="s">
        <v>176</v>
      </c>
      <c r="C230" s="87" t="s">
        <v>586</v>
      </c>
      <c r="D230" s="88">
        <v>1</v>
      </c>
      <c r="E230" s="89">
        <v>1250</v>
      </c>
      <c r="F230" s="97">
        <f t="shared" si="9"/>
        <v>1250</v>
      </c>
      <c r="G230" s="35"/>
      <c r="H230" s="35"/>
      <c r="I230" s="35"/>
      <c r="J230" s="35"/>
      <c r="K230" s="35"/>
      <c r="L230" s="35"/>
      <c r="M230" s="35"/>
      <c r="N230" s="35"/>
      <c r="O230" s="35"/>
      <c r="P230" s="35"/>
      <c r="Q230" s="35"/>
      <c r="R230" s="35"/>
    </row>
    <row r="231" spans="1:18" s="39" customFormat="1" ht="25.5">
      <c r="A231" s="98" t="s">
        <v>540</v>
      </c>
      <c r="B231" s="86" t="s">
        <v>177</v>
      </c>
      <c r="C231" s="87" t="s">
        <v>270</v>
      </c>
      <c r="D231" s="88">
        <v>45</v>
      </c>
      <c r="E231" s="89">
        <v>38</v>
      </c>
      <c r="F231" s="97">
        <f t="shared" si="9"/>
        <v>1710</v>
      </c>
      <c r="G231" s="35"/>
      <c r="H231" s="35"/>
      <c r="I231" s="35"/>
      <c r="J231" s="35"/>
      <c r="K231" s="35"/>
      <c r="L231" s="35"/>
      <c r="M231" s="35"/>
      <c r="N231" s="35"/>
      <c r="O231" s="35"/>
      <c r="P231" s="35"/>
      <c r="Q231" s="35"/>
      <c r="R231" s="35"/>
    </row>
    <row r="232" spans="1:18" s="39" customFormat="1" ht="25.5">
      <c r="A232" s="98" t="s">
        <v>202</v>
      </c>
      <c r="B232" s="86" t="s">
        <v>178</v>
      </c>
      <c r="C232" s="87" t="s">
        <v>270</v>
      </c>
      <c r="D232" s="88">
        <v>30</v>
      </c>
      <c r="E232" s="89">
        <v>1300</v>
      </c>
      <c r="F232" s="97">
        <f t="shared" si="9"/>
        <v>39000</v>
      </c>
      <c r="G232" s="35"/>
      <c r="H232" s="35"/>
      <c r="I232" s="35"/>
      <c r="J232" s="35"/>
      <c r="K232" s="35"/>
      <c r="L232" s="35"/>
      <c r="M232" s="35"/>
      <c r="N232" s="35"/>
      <c r="O232" s="35"/>
      <c r="P232" s="35"/>
      <c r="Q232" s="35"/>
      <c r="R232" s="35"/>
    </row>
    <row r="233" spans="1:18" s="39" customFormat="1" ht="25.5">
      <c r="A233" s="98" t="s">
        <v>203</v>
      </c>
      <c r="B233" s="86" t="s">
        <v>587</v>
      </c>
      <c r="C233" s="87" t="s">
        <v>470</v>
      </c>
      <c r="D233" s="88">
        <v>20</v>
      </c>
      <c r="E233" s="89">
        <v>75</v>
      </c>
      <c r="F233" s="97">
        <f t="shared" si="9"/>
        <v>1500</v>
      </c>
      <c r="G233" s="35"/>
      <c r="H233" s="35"/>
      <c r="I233" s="35"/>
      <c r="J233" s="35"/>
      <c r="K233" s="35"/>
      <c r="L233" s="35"/>
      <c r="M233" s="35"/>
      <c r="N233" s="35"/>
      <c r="O233" s="35"/>
      <c r="P233" s="35"/>
      <c r="Q233" s="35"/>
      <c r="R233" s="35"/>
    </row>
    <row r="234" spans="1:18" ht="25.5">
      <c r="A234" s="98" t="s">
        <v>204</v>
      </c>
      <c r="B234" s="29" t="s">
        <v>0</v>
      </c>
      <c r="C234" s="27" t="s">
        <v>350</v>
      </c>
      <c r="D234" s="57">
        <v>1</v>
      </c>
      <c r="E234" s="28">
        <v>3000</v>
      </c>
      <c r="F234" s="3">
        <f>D234*E234</f>
        <v>3000</v>
      </c>
    </row>
    <row r="235" spans="1:18" ht="25.5">
      <c r="A235" s="98" t="s">
        <v>205</v>
      </c>
      <c r="B235" s="29" t="s">
        <v>1</v>
      </c>
      <c r="C235" s="27" t="s">
        <v>267</v>
      </c>
      <c r="D235" s="57">
        <v>36</v>
      </c>
      <c r="E235" s="28">
        <v>1000</v>
      </c>
      <c r="F235" s="3">
        <f>D235*E235</f>
        <v>36000</v>
      </c>
    </row>
    <row r="236" spans="1:18" ht="25.5">
      <c r="A236" s="98" t="s">
        <v>206</v>
      </c>
      <c r="B236" s="29" t="s">
        <v>2</v>
      </c>
      <c r="C236" s="27" t="s">
        <v>350</v>
      </c>
      <c r="D236" s="57">
        <v>1</v>
      </c>
      <c r="E236" s="28">
        <v>700</v>
      </c>
      <c r="F236" s="3">
        <f>D236*E236</f>
        <v>700</v>
      </c>
    </row>
    <row r="237" spans="1:18" ht="25.5">
      <c r="A237" s="98" t="s">
        <v>207</v>
      </c>
      <c r="B237" s="29" t="s">
        <v>81</v>
      </c>
      <c r="C237" s="27" t="s">
        <v>82</v>
      </c>
      <c r="D237" s="57">
        <v>1</v>
      </c>
      <c r="E237" s="28">
        <v>700</v>
      </c>
      <c r="F237" s="3">
        <f>D237*E237</f>
        <v>700</v>
      </c>
    </row>
    <row r="238" spans="1:18">
      <c r="A238" s="100" t="s">
        <v>232</v>
      </c>
      <c r="B238" s="4" t="s">
        <v>236</v>
      </c>
      <c r="C238" s="106"/>
      <c r="D238" s="118"/>
      <c r="E238" s="106"/>
      <c r="F238" s="2">
        <f>SUM(F239:F276)</f>
        <v>447920</v>
      </c>
    </row>
    <row r="239" spans="1:18" s="33" customFormat="1">
      <c r="A239" s="98" t="s">
        <v>234</v>
      </c>
      <c r="B239" s="96" t="s">
        <v>299</v>
      </c>
      <c r="C239" s="94" t="s">
        <v>270</v>
      </c>
      <c r="D239" s="101">
        <v>2000</v>
      </c>
      <c r="E239" s="95">
        <v>1.1000000000000001</v>
      </c>
      <c r="F239" s="97">
        <f t="shared" ref="F239:F248" si="10">D239*E239</f>
        <v>2200</v>
      </c>
      <c r="G239" s="35"/>
      <c r="H239" s="35"/>
      <c r="I239" s="35"/>
      <c r="J239" s="35"/>
      <c r="K239" s="35"/>
      <c r="L239" s="35"/>
      <c r="M239" s="35"/>
      <c r="N239" s="35"/>
      <c r="O239" s="35"/>
      <c r="P239" s="35"/>
      <c r="Q239" s="35"/>
      <c r="R239" s="35"/>
    </row>
    <row r="240" spans="1:18" s="33" customFormat="1" ht="15" customHeight="1">
      <c r="A240" s="98" t="s">
        <v>276</v>
      </c>
      <c r="B240" s="96" t="s">
        <v>298</v>
      </c>
      <c r="C240" s="94" t="s">
        <v>270</v>
      </c>
      <c r="D240" s="101">
        <v>950</v>
      </c>
      <c r="E240" s="95">
        <v>1</v>
      </c>
      <c r="F240" s="97">
        <f t="shared" si="10"/>
        <v>950</v>
      </c>
      <c r="G240" s="35"/>
      <c r="H240" s="35"/>
      <c r="I240" s="35"/>
      <c r="J240" s="35"/>
      <c r="K240" s="35"/>
      <c r="L240" s="35"/>
      <c r="M240" s="35"/>
      <c r="N240" s="35"/>
      <c r="O240" s="35"/>
      <c r="P240" s="35"/>
      <c r="Q240" s="35"/>
      <c r="R240" s="35"/>
    </row>
    <row r="241" spans="1:18" s="33" customFormat="1">
      <c r="A241" s="98" t="s">
        <v>619</v>
      </c>
      <c r="B241" s="96" t="s">
        <v>300</v>
      </c>
      <c r="C241" s="94" t="s">
        <v>270</v>
      </c>
      <c r="D241" s="101">
        <v>1500</v>
      </c>
      <c r="E241" s="95">
        <v>30</v>
      </c>
      <c r="F241" s="97">
        <f t="shared" si="10"/>
        <v>45000</v>
      </c>
      <c r="G241" s="35"/>
      <c r="H241" s="35"/>
      <c r="I241" s="35"/>
      <c r="J241" s="35"/>
      <c r="K241" s="35"/>
      <c r="L241" s="35"/>
      <c r="M241" s="35"/>
      <c r="N241" s="35"/>
      <c r="O241" s="35"/>
      <c r="P241" s="35"/>
      <c r="Q241" s="35"/>
      <c r="R241" s="35"/>
    </row>
    <row r="242" spans="1:18" s="35" customFormat="1">
      <c r="A242" s="98" t="s">
        <v>277</v>
      </c>
      <c r="B242" s="96" t="s">
        <v>89</v>
      </c>
      <c r="C242" s="94" t="s">
        <v>270</v>
      </c>
      <c r="D242" s="101">
        <v>60</v>
      </c>
      <c r="E242" s="95">
        <v>40</v>
      </c>
      <c r="F242" s="97">
        <f>D242*E242</f>
        <v>2400</v>
      </c>
    </row>
    <row r="243" spans="1:18" s="35" customFormat="1">
      <c r="A243" s="98" t="s">
        <v>314</v>
      </c>
      <c r="B243" s="78" t="s">
        <v>297</v>
      </c>
      <c r="C243" s="79" t="s">
        <v>268</v>
      </c>
      <c r="D243" s="80">
        <v>1</v>
      </c>
      <c r="E243" s="81">
        <v>6000</v>
      </c>
      <c r="F243" s="97">
        <f>D243*E243</f>
        <v>6000</v>
      </c>
    </row>
    <row r="244" spans="1:18" s="32" customFormat="1" ht="25.5">
      <c r="A244" s="98" t="s">
        <v>315</v>
      </c>
      <c r="B244" s="96" t="s">
        <v>541</v>
      </c>
      <c r="C244" s="49" t="s">
        <v>639</v>
      </c>
      <c r="D244" s="101">
        <v>21</v>
      </c>
      <c r="E244" s="95">
        <v>2500</v>
      </c>
      <c r="F244" s="97">
        <f t="shared" si="10"/>
        <v>52500</v>
      </c>
      <c r="G244" s="35"/>
      <c r="H244" s="35"/>
      <c r="I244" s="35"/>
      <c r="J244" s="35"/>
      <c r="K244" s="35"/>
      <c r="L244" s="35"/>
      <c r="M244" s="35"/>
      <c r="N244" s="35"/>
      <c r="O244" s="35"/>
      <c r="P244" s="35"/>
      <c r="Q244" s="35"/>
      <c r="R244" s="35"/>
    </row>
    <row r="245" spans="1:18" s="32" customFormat="1" ht="25.5">
      <c r="A245" s="98" t="s">
        <v>316</v>
      </c>
      <c r="B245" s="96" t="s">
        <v>542</v>
      </c>
      <c r="C245" s="94" t="s">
        <v>543</v>
      </c>
      <c r="D245" s="101">
        <v>36</v>
      </c>
      <c r="E245" s="95">
        <v>150</v>
      </c>
      <c r="F245" s="97">
        <f t="shared" si="10"/>
        <v>5400</v>
      </c>
      <c r="G245" s="35"/>
      <c r="H245" s="35"/>
      <c r="I245" s="35"/>
      <c r="J245" s="35"/>
      <c r="K245" s="35"/>
      <c r="L245" s="35"/>
      <c r="M245" s="35"/>
      <c r="N245" s="35"/>
      <c r="O245" s="35"/>
      <c r="P245" s="35"/>
      <c r="Q245" s="35"/>
      <c r="R245" s="35"/>
    </row>
    <row r="246" spans="1:18" s="32" customFormat="1" ht="25.5">
      <c r="A246" s="98" t="s">
        <v>620</v>
      </c>
      <c r="B246" s="96" t="s">
        <v>64</v>
      </c>
      <c r="C246" s="94" t="s">
        <v>427</v>
      </c>
      <c r="D246" s="101">
        <v>3</v>
      </c>
      <c r="E246" s="95">
        <v>1500</v>
      </c>
      <c r="F246" s="97">
        <f t="shared" si="10"/>
        <v>4500</v>
      </c>
      <c r="G246" s="35"/>
      <c r="H246" s="35"/>
      <c r="I246" s="35"/>
      <c r="J246" s="35"/>
      <c r="K246" s="35"/>
      <c r="L246" s="35"/>
      <c r="M246" s="35"/>
      <c r="N246" s="35"/>
      <c r="O246" s="35"/>
      <c r="P246" s="35"/>
      <c r="Q246" s="35"/>
      <c r="R246" s="35"/>
    </row>
    <row r="247" spans="1:18" s="32" customFormat="1" ht="25.5">
      <c r="A247" s="98" t="s">
        <v>621</v>
      </c>
      <c r="B247" s="96" t="s">
        <v>544</v>
      </c>
      <c r="C247" s="94" t="s">
        <v>270</v>
      </c>
      <c r="D247" s="101">
        <v>90</v>
      </c>
      <c r="E247" s="95">
        <v>1800</v>
      </c>
      <c r="F247" s="97">
        <f t="shared" si="10"/>
        <v>162000</v>
      </c>
      <c r="G247" s="35"/>
      <c r="H247" s="35"/>
      <c r="I247" s="35"/>
      <c r="J247" s="35"/>
      <c r="K247" s="35"/>
      <c r="L247" s="35"/>
      <c r="M247" s="35"/>
      <c r="N247" s="35"/>
      <c r="O247" s="35"/>
      <c r="P247" s="35"/>
      <c r="Q247" s="35"/>
      <c r="R247" s="35"/>
    </row>
    <row r="248" spans="1:18" s="32" customFormat="1" ht="38.25">
      <c r="A248" s="98" t="s">
        <v>622</v>
      </c>
      <c r="B248" s="96" t="s">
        <v>545</v>
      </c>
      <c r="C248" s="94" t="s">
        <v>350</v>
      </c>
      <c r="D248" s="101">
        <v>1</v>
      </c>
      <c r="E248" s="95">
        <v>2000</v>
      </c>
      <c r="F248" s="97">
        <f t="shared" si="10"/>
        <v>2000</v>
      </c>
      <c r="G248" s="35"/>
      <c r="H248" s="35"/>
      <c r="I248" s="35"/>
      <c r="J248" s="35"/>
      <c r="K248" s="35"/>
      <c r="L248" s="35"/>
      <c r="M248" s="35"/>
      <c r="N248" s="35"/>
      <c r="O248" s="35"/>
      <c r="P248" s="35"/>
      <c r="Q248" s="35"/>
      <c r="R248" s="35"/>
    </row>
    <row r="249" spans="1:18" s="32" customFormat="1" ht="38.25">
      <c r="A249" s="98" t="s">
        <v>623</v>
      </c>
      <c r="B249" s="96" t="s">
        <v>546</v>
      </c>
      <c r="C249" s="94" t="s">
        <v>270</v>
      </c>
      <c r="D249" s="101">
        <v>2000</v>
      </c>
      <c r="E249" s="95">
        <f>F249/D249</f>
        <v>7.4</v>
      </c>
      <c r="F249" s="97">
        <f>3700*4</f>
        <v>14800</v>
      </c>
      <c r="G249" s="35"/>
      <c r="H249" s="35"/>
      <c r="I249" s="35"/>
      <c r="J249" s="35"/>
      <c r="K249" s="35"/>
      <c r="L249" s="35"/>
      <c r="M249" s="35"/>
      <c r="N249" s="35"/>
      <c r="O249" s="35"/>
      <c r="P249" s="35"/>
      <c r="Q249" s="35"/>
      <c r="R249" s="35"/>
    </row>
    <row r="250" spans="1:18" s="32" customFormat="1" ht="25.5">
      <c r="A250" s="98" t="s">
        <v>624</v>
      </c>
      <c r="B250" s="96" t="s">
        <v>87</v>
      </c>
      <c r="C250" s="94" t="s">
        <v>270</v>
      </c>
      <c r="D250" s="101">
        <v>2000</v>
      </c>
      <c r="E250" s="95">
        <f>F250/D250</f>
        <v>4.9000000000000004</v>
      </c>
      <c r="F250" s="97">
        <f>4900*2</f>
        <v>9800</v>
      </c>
      <c r="G250" s="35"/>
      <c r="H250" s="35"/>
      <c r="I250" s="35"/>
      <c r="J250" s="35"/>
      <c r="K250" s="35"/>
      <c r="L250" s="35"/>
      <c r="M250" s="35"/>
      <c r="N250" s="35"/>
      <c r="O250" s="35"/>
      <c r="P250" s="35"/>
      <c r="Q250" s="35"/>
      <c r="R250" s="35"/>
    </row>
    <row r="251" spans="1:18" s="30" customFormat="1">
      <c r="A251" s="98" t="s">
        <v>625</v>
      </c>
      <c r="B251" s="54" t="s">
        <v>547</v>
      </c>
      <c r="C251" s="55" t="s">
        <v>362</v>
      </c>
      <c r="D251" s="63">
        <v>1</v>
      </c>
      <c r="E251" s="66">
        <v>1000</v>
      </c>
      <c r="F251" s="97">
        <f t="shared" ref="F251:F271" si="11">D251*E251</f>
        <v>1000</v>
      </c>
      <c r="G251" s="35"/>
      <c r="H251" s="35"/>
      <c r="I251" s="35"/>
      <c r="J251" s="35"/>
      <c r="K251" s="35"/>
      <c r="L251" s="35"/>
      <c r="M251" s="35"/>
      <c r="N251" s="35"/>
      <c r="O251" s="35"/>
      <c r="P251" s="35"/>
      <c r="Q251" s="35"/>
      <c r="R251" s="35"/>
    </row>
    <row r="252" spans="1:18" s="30" customFormat="1" ht="25.5">
      <c r="A252" s="98" t="s">
        <v>626</v>
      </c>
      <c r="B252" s="64" t="s">
        <v>548</v>
      </c>
      <c r="C252" s="65" t="s">
        <v>362</v>
      </c>
      <c r="D252" s="76">
        <v>1</v>
      </c>
      <c r="E252" s="67">
        <v>1200</v>
      </c>
      <c r="F252" s="97">
        <f t="shared" si="11"/>
        <v>1200</v>
      </c>
      <c r="G252" s="35"/>
      <c r="H252" s="35"/>
      <c r="I252" s="35"/>
      <c r="J252" s="35"/>
      <c r="K252" s="35"/>
      <c r="L252" s="35"/>
      <c r="M252" s="35"/>
      <c r="N252" s="35"/>
      <c r="O252" s="35"/>
      <c r="P252" s="35"/>
      <c r="Q252" s="35"/>
      <c r="R252" s="35"/>
    </row>
    <row r="253" spans="1:18" s="30" customFormat="1" ht="25.5">
      <c r="A253" s="98" t="s">
        <v>627</v>
      </c>
      <c r="B253" s="53" t="s">
        <v>571</v>
      </c>
      <c r="C253" s="27" t="s">
        <v>572</v>
      </c>
      <c r="D253" s="57">
        <v>1</v>
      </c>
      <c r="E253" s="28">
        <v>5000</v>
      </c>
      <c r="F253" s="97">
        <f t="shared" si="11"/>
        <v>5000</v>
      </c>
      <c r="G253" s="35"/>
      <c r="H253" s="35"/>
      <c r="I253" s="35"/>
      <c r="J253" s="35"/>
      <c r="K253" s="35"/>
      <c r="L253" s="35"/>
      <c r="M253" s="35"/>
      <c r="N253" s="35"/>
      <c r="O253" s="35"/>
      <c r="P253" s="35"/>
      <c r="Q253" s="35"/>
      <c r="R253" s="35"/>
    </row>
    <row r="254" spans="1:18" s="30" customFormat="1" ht="38.25">
      <c r="A254" s="98" t="s">
        <v>628</v>
      </c>
      <c r="B254" s="53" t="s">
        <v>573</v>
      </c>
      <c r="C254" s="27" t="s">
        <v>566</v>
      </c>
      <c r="D254" s="57">
        <v>110</v>
      </c>
      <c r="E254" s="28">
        <v>50</v>
      </c>
      <c r="F254" s="97">
        <f t="shared" si="11"/>
        <v>5500</v>
      </c>
      <c r="G254" s="35"/>
      <c r="H254" s="35"/>
      <c r="I254" s="35"/>
      <c r="J254" s="35"/>
      <c r="K254" s="35"/>
      <c r="L254" s="35"/>
      <c r="M254" s="35"/>
      <c r="N254" s="35"/>
      <c r="O254" s="35"/>
      <c r="P254" s="35"/>
      <c r="Q254" s="35"/>
      <c r="R254" s="35"/>
    </row>
    <row r="255" spans="1:18" s="30" customFormat="1" ht="25.5">
      <c r="A255" s="98" t="s">
        <v>629</v>
      </c>
      <c r="B255" s="53" t="s">
        <v>574</v>
      </c>
      <c r="C255" s="27" t="s">
        <v>566</v>
      </c>
      <c r="D255" s="57">
        <v>110</v>
      </c>
      <c r="E255" s="28">
        <v>7</v>
      </c>
      <c r="F255" s="97">
        <f t="shared" si="11"/>
        <v>770</v>
      </c>
      <c r="G255" s="35"/>
      <c r="H255" s="35"/>
      <c r="I255" s="35"/>
      <c r="J255" s="35"/>
      <c r="K255" s="35"/>
      <c r="L255" s="35"/>
      <c r="M255" s="35"/>
      <c r="N255" s="35"/>
      <c r="O255" s="35"/>
      <c r="P255" s="35"/>
      <c r="Q255" s="35"/>
      <c r="R255" s="35"/>
    </row>
    <row r="256" spans="1:18" s="30" customFormat="1" ht="25.5">
      <c r="A256" s="98" t="s">
        <v>630</v>
      </c>
      <c r="B256" s="53" t="s">
        <v>575</v>
      </c>
      <c r="C256" s="27" t="s">
        <v>576</v>
      </c>
      <c r="D256" s="57">
        <v>1</v>
      </c>
      <c r="E256" s="28">
        <v>2000</v>
      </c>
      <c r="F256" s="97">
        <f t="shared" si="11"/>
        <v>2000</v>
      </c>
      <c r="G256" s="35"/>
      <c r="H256" s="35"/>
      <c r="I256" s="35"/>
      <c r="J256" s="35"/>
      <c r="K256" s="35"/>
      <c r="L256" s="35"/>
      <c r="M256" s="35"/>
      <c r="N256" s="35"/>
      <c r="O256" s="35"/>
      <c r="P256" s="35"/>
      <c r="Q256" s="35"/>
      <c r="R256" s="35"/>
    </row>
    <row r="257" spans="1:18" s="30" customFormat="1" ht="25.5">
      <c r="A257" s="98" t="s">
        <v>631</v>
      </c>
      <c r="B257" s="53" t="s">
        <v>577</v>
      </c>
      <c r="C257" s="27" t="s">
        <v>568</v>
      </c>
      <c r="D257" s="57">
        <v>30</v>
      </c>
      <c r="E257" s="28">
        <v>70</v>
      </c>
      <c r="F257" s="97">
        <f t="shared" si="11"/>
        <v>2100</v>
      </c>
      <c r="G257" s="35"/>
      <c r="H257" s="35"/>
      <c r="I257" s="35"/>
      <c r="J257" s="35"/>
      <c r="K257" s="35"/>
      <c r="L257" s="35"/>
      <c r="M257" s="35"/>
      <c r="N257" s="35"/>
      <c r="O257" s="35"/>
      <c r="P257" s="35"/>
      <c r="Q257" s="35"/>
      <c r="R257" s="35"/>
    </row>
    <row r="258" spans="1:18" s="30" customFormat="1" ht="25.5">
      <c r="A258" s="98" t="s">
        <v>632</v>
      </c>
      <c r="B258" s="54" t="s">
        <v>506</v>
      </c>
      <c r="C258" s="61" t="s">
        <v>507</v>
      </c>
      <c r="D258" s="63">
        <v>3</v>
      </c>
      <c r="E258" s="62">
        <v>700</v>
      </c>
      <c r="F258" s="97">
        <f t="shared" ref="F258:F265" si="12">D258*E258</f>
        <v>2100</v>
      </c>
      <c r="G258" s="35"/>
      <c r="H258" s="35"/>
      <c r="I258" s="35"/>
      <c r="J258" s="35"/>
      <c r="K258" s="35"/>
      <c r="L258" s="35"/>
      <c r="M258" s="35"/>
      <c r="N258" s="35"/>
      <c r="O258" s="35"/>
      <c r="P258" s="35"/>
      <c r="Q258" s="35"/>
      <c r="R258" s="35"/>
    </row>
    <row r="259" spans="1:18" s="30" customFormat="1" ht="38.25">
      <c r="A259" s="98" t="s">
        <v>633</v>
      </c>
      <c r="B259" s="54" t="s">
        <v>508</v>
      </c>
      <c r="C259" s="55" t="s">
        <v>509</v>
      </c>
      <c r="D259" s="63">
        <v>10</v>
      </c>
      <c r="E259" s="56">
        <v>70</v>
      </c>
      <c r="F259" s="97">
        <f t="shared" si="12"/>
        <v>700</v>
      </c>
      <c r="G259" s="35"/>
      <c r="H259" s="35"/>
      <c r="I259" s="35"/>
      <c r="J259" s="35"/>
      <c r="K259" s="35"/>
      <c r="L259" s="35"/>
      <c r="M259" s="35"/>
      <c r="N259" s="35"/>
      <c r="O259" s="35"/>
      <c r="P259" s="35"/>
      <c r="Q259" s="35"/>
      <c r="R259" s="35"/>
    </row>
    <row r="260" spans="1:18" s="30" customFormat="1" ht="38.25">
      <c r="A260" s="98" t="s">
        <v>634</v>
      </c>
      <c r="B260" s="54" t="s">
        <v>510</v>
      </c>
      <c r="C260" s="55" t="s">
        <v>509</v>
      </c>
      <c r="D260" s="63">
        <v>40</v>
      </c>
      <c r="E260" s="56">
        <v>50</v>
      </c>
      <c r="F260" s="97">
        <f t="shared" si="12"/>
        <v>2000</v>
      </c>
      <c r="G260" s="35"/>
      <c r="H260" s="35"/>
      <c r="I260" s="35"/>
      <c r="J260" s="35"/>
      <c r="K260" s="35"/>
      <c r="L260" s="35"/>
      <c r="M260" s="35"/>
      <c r="N260" s="35"/>
      <c r="O260" s="35"/>
      <c r="P260" s="35"/>
      <c r="Q260" s="35"/>
      <c r="R260" s="35"/>
    </row>
    <row r="261" spans="1:18" s="30" customFormat="1" ht="38.25">
      <c r="A261" s="98" t="s">
        <v>635</v>
      </c>
      <c r="B261" s="54" t="s">
        <v>511</v>
      </c>
      <c r="C261" s="55" t="s">
        <v>509</v>
      </c>
      <c r="D261" s="63">
        <v>60</v>
      </c>
      <c r="E261" s="56">
        <v>70</v>
      </c>
      <c r="F261" s="97">
        <f t="shared" si="12"/>
        <v>4200</v>
      </c>
      <c r="G261" s="35"/>
      <c r="H261" s="35"/>
      <c r="I261" s="35"/>
      <c r="J261" s="35"/>
      <c r="K261" s="35"/>
      <c r="L261" s="35"/>
      <c r="M261" s="35"/>
      <c r="N261" s="35"/>
      <c r="O261" s="35"/>
      <c r="P261" s="35"/>
      <c r="Q261" s="35"/>
      <c r="R261" s="35"/>
    </row>
    <row r="262" spans="1:18" s="30" customFormat="1" ht="38.25">
      <c r="A262" s="98" t="s">
        <v>636</v>
      </c>
      <c r="B262" s="54" t="s">
        <v>512</v>
      </c>
      <c r="C262" s="55" t="s">
        <v>509</v>
      </c>
      <c r="D262" s="63">
        <v>60</v>
      </c>
      <c r="E262" s="56">
        <v>20</v>
      </c>
      <c r="F262" s="97">
        <f t="shared" si="12"/>
        <v>1200</v>
      </c>
      <c r="G262" s="35"/>
      <c r="H262" s="35"/>
      <c r="I262" s="35"/>
      <c r="J262" s="35"/>
      <c r="K262" s="35"/>
      <c r="L262" s="35"/>
      <c r="M262" s="35"/>
      <c r="N262" s="35"/>
      <c r="O262" s="35"/>
      <c r="P262" s="35"/>
      <c r="Q262" s="35"/>
      <c r="R262" s="35"/>
    </row>
    <row r="263" spans="1:18" s="30" customFormat="1" ht="38.25">
      <c r="A263" s="98" t="s">
        <v>637</v>
      </c>
      <c r="B263" s="54" t="s">
        <v>513</v>
      </c>
      <c r="C263" s="55" t="s">
        <v>514</v>
      </c>
      <c r="D263" s="63">
        <v>60</v>
      </c>
      <c r="E263" s="56">
        <v>70</v>
      </c>
      <c r="F263" s="97">
        <f t="shared" si="12"/>
        <v>4200</v>
      </c>
      <c r="G263" s="35"/>
      <c r="H263" s="35"/>
      <c r="I263" s="35"/>
      <c r="J263" s="35"/>
      <c r="K263" s="35"/>
      <c r="L263" s="35"/>
      <c r="M263" s="35"/>
      <c r="N263" s="35"/>
      <c r="O263" s="35"/>
      <c r="P263" s="35"/>
      <c r="Q263" s="35"/>
      <c r="R263" s="35"/>
    </row>
    <row r="264" spans="1:18" s="30" customFormat="1" ht="25.5">
      <c r="A264" s="98" t="s">
        <v>638</v>
      </c>
      <c r="B264" s="70" t="s">
        <v>515</v>
      </c>
      <c r="C264" s="71" t="s">
        <v>509</v>
      </c>
      <c r="D264" s="77">
        <v>70</v>
      </c>
      <c r="E264" s="72">
        <v>30</v>
      </c>
      <c r="F264" s="97">
        <f t="shared" si="12"/>
        <v>2100</v>
      </c>
      <c r="G264" s="35"/>
      <c r="H264" s="35"/>
      <c r="I264" s="35"/>
      <c r="J264" s="35"/>
      <c r="K264" s="35"/>
      <c r="L264" s="35"/>
      <c r="M264" s="35"/>
      <c r="N264" s="35"/>
      <c r="O264" s="35"/>
      <c r="P264" s="35"/>
      <c r="Q264" s="35"/>
      <c r="R264" s="35"/>
    </row>
    <row r="265" spans="1:18" s="30" customFormat="1" ht="25.5">
      <c r="A265" s="98" t="s">
        <v>189</v>
      </c>
      <c r="B265" s="53" t="s">
        <v>569</v>
      </c>
      <c r="C265" s="27" t="s">
        <v>270</v>
      </c>
      <c r="D265" s="57">
        <v>100</v>
      </c>
      <c r="E265" s="28">
        <v>70</v>
      </c>
      <c r="F265" s="97">
        <f t="shared" si="12"/>
        <v>7000</v>
      </c>
      <c r="G265" s="35"/>
      <c r="H265" s="35"/>
      <c r="I265" s="35"/>
      <c r="J265" s="35"/>
      <c r="K265" s="35"/>
      <c r="L265" s="35"/>
      <c r="M265" s="35"/>
      <c r="N265" s="35"/>
      <c r="O265" s="35"/>
      <c r="P265" s="35"/>
      <c r="Q265" s="35"/>
      <c r="R265" s="35"/>
    </row>
    <row r="266" spans="1:18" s="39" customFormat="1" ht="25.5">
      <c r="A266" s="98" t="s">
        <v>190</v>
      </c>
      <c r="B266" s="82" t="s">
        <v>588</v>
      </c>
      <c r="C266" s="83" t="s">
        <v>586</v>
      </c>
      <c r="D266" s="84">
        <v>1</v>
      </c>
      <c r="E266" s="85">
        <v>2300</v>
      </c>
      <c r="F266" s="69">
        <f t="shared" si="11"/>
        <v>2300</v>
      </c>
      <c r="G266" s="35"/>
      <c r="H266" s="35"/>
      <c r="I266" s="35"/>
      <c r="J266" s="35"/>
      <c r="K266" s="35"/>
      <c r="L266" s="35"/>
      <c r="M266" s="35"/>
      <c r="N266" s="35"/>
      <c r="O266" s="35"/>
      <c r="P266" s="35"/>
      <c r="Q266" s="35"/>
      <c r="R266" s="35"/>
    </row>
    <row r="267" spans="1:18" s="39" customFormat="1" ht="25.5">
      <c r="A267" s="98" t="s">
        <v>191</v>
      </c>
      <c r="B267" s="86" t="s">
        <v>179</v>
      </c>
      <c r="C267" s="87" t="s">
        <v>270</v>
      </c>
      <c r="D267" s="88">
        <v>3</v>
      </c>
      <c r="E267" s="89">
        <v>500</v>
      </c>
      <c r="F267" s="97">
        <f t="shared" si="11"/>
        <v>1500</v>
      </c>
      <c r="G267" s="35"/>
      <c r="H267" s="35"/>
      <c r="I267" s="35"/>
      <c r="J267" s="35"/>
      <c r="K267" s="35"/>
      <c r="L267" s="35"/>
      <c r="M267" s="35"/>
      <c r="N267" s="35"/>
      <c r="O267" s="35"/>
      <c r="P267" s="35"/>
      <c r="Q267" s="35"/>
      <c r="R267" s="35"/>
    </row>
    <row r="268" spans="1:18" s="39" customFormat="1" ht="25.5">
      <c r="A268" s="98" t="s">
        <v>192</v>
      </c>
      <c r="B268" s="86" t="s">
        <v>183</v>
      </c>
      <c r="C268" s="87" t="s">
        <v>270</v>
      </c>
      <c r="D268" s="88">
        <v>2</v>
      </c>
      <c r="E268" s="89">
        <v>500</v>
      </c>
      <c r="F268" s="97">
        <f t="shared" si="11"/>
        <v>1000</v>
      </c>
      <c r="G268" s="35"/>
      <c r="H268" s="35"/>
      <c r="I268" s="35"/>
      <c r="J268" s="35"/>
      <c r="K268" s="35"/>
      <c r="L268" s="35"/>
      <c r="M268" s="35"/>
      <c r="N268" s="35"/>
      <c r="O268" s="35"/>
      <c r="P268" s="35"/>
      <c r="Q268" s="35"/>
      <c r="R268" s="35"/>
    </row>
    <row r="269" spans="1:18" s="39" customFormat="1">
      <c r="A269" s="98" t="s">
        <v>193</v>
      </c>
      <c r="B269" s="86" t="s">
        <v>180</v>
      </c>
      <c r="C269" s="87" t="s">
        <v>270</v>
      </c>
      <c r="D269" s="88">
        <v>1</v>
      </c>
      <c r="E269" s="89">
        <v>500</v>
      </c>
      <c r="F269" s="97">
        <f t="shared" si="11"/>
        <v>500</v>
      </c>
      <c r="G269" s="35"/>
      <c r="H269" s="35"/>
      <c r="I269" s="35"/>
      <c r="J269" s="35"/>
      <c r="K269" s="35"/>
      <c r="L269" s="35"/>
      <c r="M269" s="35"/>
      <c r="N269" s="35"/>
      <c r="O269" s="35"/>
      <c r="P269" s="35"/>
      <c r="Q269" s="35"/>
      <c r="R269" s="35"/>
    </row>
    <row r="270" spans="1:18" s="39" customFormat="1" ht="25.5">
      <c r="A270" s="98" t="s">
        <v>194</v>
      </c>
      <c r="B270" s="86" t="s">
        <v>181</v>
      </c>
      <c r="C270" s="87" t="s">
        <v>270</v>
      </c>
      <c r="D270" s="88">
        <v>2250</v>
      </c>
      <c r="E270" s="89">
        <v>17</v>
      </c>
      <c r="F270" s="97">
        <f t="shared" si="11"/>
        <v>38250</v>
      </c>
      <c r="G270" s="35"/>
      <c r="H270" s="35"/>
      <c r="I270" s="35"/>
      <c r="J270" s="35"/>
      <c r="K270" s="35"/>
      <c r="L270" s="35"/>
      <c r="M270" s="35"/>
      <c r="N270" s="35"/>
      <c r="O270" s="35"/>
      <c r="P270" s="35"/>
      <c r="Q270" s="35"/>
      <c r="R270" s="35"/>
    </row>
    <row r="271" spans="1:18" s="39" customFormat="1" ht="25.5">
      <c r="A271" s="98" t="s">
        <v>195</v>
      </c>
      <c r="B271" s="86" t="s">
        <v>182</v>
      </c>
      <c r="C271" s="87" t="s">
        <v>342</v>
      </c>
      <c r="D271" s="88">
        <v>3</v>
      </c>
      <c r="E271" s="89">
        <v>1250</v>
      </c>
      <c r="F271" s="97">
        <f t="shared" si="11"/>
        <v>3750</v>
      </c>
      <c r="G271" s="35"/>
      <c r="H271" s="35"/>
      <c r="I271" s="35"/>
      <c r="J271" s="35"/>
      <c r="K271" s="35"/>
      <c r="L271" s="35"/>
      <c r="M271" s="35"/>
      <c r="N271" s="35"/>
      <c r="O271" s="35"/>
      <c r="P271" s="35"/>
      <c r="Q271" s="35"/>
      <c r="R271" s="35"/>
    </row>
    <row r="272" spans="1:18">
      <c r="A272" s="98" t="s">
        <v>196</v>
      </c>
      <c r="B272" s="78" t="s">
        <v>184</v>
      </c>
      <c r="C272" s="79" t="s">
        <v>270</v>
      </c>
      <c r="D272" s="80">
        <v>6</v>
      </c>
      <c r="E272" s="81">
        <v>500</v>
      </c>
      <c r="F272" s="97">
        <f>D272*E272</f>
        <v>3000</v>
      </c>
    </row>
    <row r="273" spans="1:18" ht="25.5">
      <c r="A273" s="98" t="s">
        <v>197</v>
      </c>
      <c r="B273" s="78" t="s">
        <v>45</v>
      </c>
      <c r="C273" s="79" t="s">
        <v>350</v>
      </c>
      <c r="D273" s="80">
        <v>1</v>
      </c>
      <c r="E273" s="81">
        <v>500</v>
      </c>
      <c r="F273" s="97">
        <f>D273*E273</f>
        <v>500</v>
      </c>
    </row>
    <row r="274" spans="1:18" ht="25.5">
      <c r="A274" s="98" t="s">
        <v>198</v>
      </c>
      <c r="B274" s="78" t="s">
        <v>3</v>
      </c>
      <c r="C274" s="79" t="s">
        <v>270</v>
      </c>
      <c r="D274" s="80">
        <v>20000</v>
      </c>
      <c r="E274" s="81">
        <v>1.1000000000000001</v>
      </c>
      <c r="F274" s="97">
        <f>D274*E274</f>
        <v>22000</v>
      </c>
    </row>
    <row r="275" spans="1:18" ht="25.5">
      <c r="A275" s="98" t="s">
        <v>84</v>
      </c>
      <c r="B275" s="78" t="s">
        <v>46</v>
      </c>
      <c r="C275" s="79" t="s">
        <v>270</v>
      </c>
      <c r="D275" s="80">
        <v>1500</v>
      </c>
      <c r="E275" s="81">
        <v>1</v>
      </c>
      <c r="F275" s="97">
        <f>D275*E275</f>
        <v>1500</v>
      </c>
    </row>
    <row r="276" spans="1:18" ht="25.5">
      <c r="A276" s="98" t="s">
        <v>75</v>
      </c>
      <c r="B276" s="29" t="s">
        <v>642</v>
      </c>
      <c r="C276" s="27" t="s">
        <v>350</v>
      </c>
      <c r="D276" s="57">
        <v>1</v>
      </c>
      <c r="E276" s="28">
        <v>25000</v>
      </c>
      <c r="F276" s="3">
        <f>D276*E276</f>
        <v>25000</v>
      </c>
    </row>
    <row r="277" spans="1:18">
      <c r="A277" s="93" t="s">
        <v>235</v>
      </c>
      <c r="B277" s="4" t="s">
        <v>239</v>
      </c>
      <c r="C277" s="106"/>
      <c r="D277" s="118"/>
      <c r="E277" s="106"/>
      <c r="F277" s="2">
        <f>SUM(F278:F281)</f>
        <v>183800</v>
      </c>
    </row>
    <row r="278" spans="1:18" s="32" customFormat="1" ht="25.5">
      <c r="A278" s="98" t="s">
        <v>237</v>
      </c>
      <c r="B278" s="96" t="s">
        <v>549</v>
      </c>
      <c r="C278" s="117" t="s">
        <v>550</v>
      </c>
      <c r="D278" s="123">
        <v>40</v>
      </c>
      <c r="E278" s="117">
        <v>25</v>
      </c>
      <c r="F278" s="97">
        <f>D278*E278</f>
        <v>1000</v>
      </c>
      <c r="G278" s="35"/>
      <c r="H278" s="35"/>
      <c r="I278" s="35"/>
      <c r="J278" s="35"/>
      <c r="K278" s="35"/>
      <c r="L278" s="35"/>
      <c r="M278" s="35"/>
      <c r="N278" s="35"/>
      <c r="O278" s="35"/>
      <c r="P278" s="35"/>
      <c r="Q278" s="35"/>
      <c r="R278" s="35"/>
    </row>
    <row r="279" spans="1:18" s="32" customFormat="1" ht="25.5">
      <c r="A279" s="98" t="s">
        <v>279</v>
      </c>
      <c r="B279" s="96" t="s">
        <v>551</v>
      </c>
      <c r="C279" s="117" t="s">
        <v>550</v>
      </c>
      <c r="D279" s="123">
        <v>20</v>
      </c>
      <c r="E279" s="117">
        <v>70</v>
      </c>
      <c r="F279" s="97">
        <f>D279*E279</f>
        <v>1400</v>
      </c>
      <c r="G279" s="35"/>
      <c r="H279" s="35"/>
      <c r="I279" s="35"/>
      <c r="J279" s="35"/>
      <c r="K279" s="35"/>
      <c r="L279" s="35"/>
      <c r="M279" s="35"/>
      <c r="N279" s="35"/>
      <c r="O279" s="35"/>
      <c r="P279" s="35"/>
      <c r="Q279" s="35"/>
      <c r="R279" s="35"/>
    </row>
    <row r="280" spans="1:18" s="32" customFormat="1">
      <c r="A280" s="98" t="s">
        <v>308</v>
      </c>
      <c r="B280" s="96" t="s">
        <v>552</v>
      </c>
      <c r="C280" s="117" t="s">
        <v>550</v>
      </c>
      <c r="D280" s="123">
        <v>40</v>
      </c>
      <c r="E280" s="117">
        <v>35</v>
      </c>
      <c r="F280" s="97">
        <f>D280*E280</f>
        <v>1400</v>
      </c>
      <c r="G280" s="35"/>
      <c r="H280" s="35"/>
      <c r="I280" s="35"/>
      <c r="J280" s="35"/>
      <c r="K280" s="35"/>
      <c r="L280" s="35"/>
      <c r="M280" s="35"/>
      <c r="N280" s="35"/>
      <c r="O280" s="35"/>
      <c r="P280" s="35"/>
      <c r="Q280" s="35"/>
      <c r="R280" s="35"/>
    </row>
    <row r="281" spans="1:18" s="39" customFormat="1">
      <c r="A281" s="98" t="s">
        <v>309</v>
      </c>
      <c r="B281" s="86" t="s">
        <v>589</v>
      </c>
      <c r="C281" s="87" t="s">
        <v>270</v>
      </c>
      <c r="D281" s="88">
        <v>150</v>
      </c>
      <c r="E281" s="89">
        <v>1200</v>
      </c>
      <c r="F281" s="97">
        <f>D281*E281</f>
        <v>180000</v>
      </c>
      <c r="G281" s="35"/>
      <c r="H281" s="35"/>
      <c r="I281" s="35"/>
      <c r="J281" s="35"/>
      <c r="K281" s="35"/>
      <c r="L281" s="35"/>
      <c r="M281" s="35"/>
      <c r="N281" s="35"/>
      <c r="O281" s="35"/>
      <c r="P281" s="35"/>
      <c r="Q281" s="35"/>
      <c r="R281" s="35"/>
    </row>
    <row r="282" spans="1:18">
      <c r="A282" s="93" t="s">
        <v>238</v>
      </c>
      <c r="B282" s="4" t="s">
        <v>241</v>
      </c>
      <c r="C282" s="106"/>
      <c r="D282" s="118"/>
      <c r="E282" s="106"/>
      <c r="F282" s="2">
        <f>SUM(F283)</f>
        <v>0</v>
      </c>
    </row>
    <row r="283" spans="1:18">
      <c r="A283" s="92"/>
      <c r="B283" s="96"/>
      <c r="C283" s="94"/>
      <c r="D283" s="101"/>
      <c r="E283" s="95"/>
      <c r="F283" s="97">
        <f>C283*E283</f>
        <v>0</v>
      </c>
    </row>
    <row r="284" spans="1:18">
      <c r="A284" s="91" t="s">
        <v>242</v>
      </c>
      <c r="B284" s="190" t="s">
        <v>243</v>
      </c>
      <c r="C284" s="189"/>
      <c r="D284" s="189"/>
      <c r="E284" s="189"/>
      <c r="F284" s="6">
        <f>F4*10%</f>
        <v>1011702.8</v>
      </c>
    </row>
    <row r="285" spans="1:18" ht="19.5" customHeight="1">
      <c r="A285" s="180" t="s">
        <v>260</v>
      </c>
      <c r="B285" s="181"/>
      <c r="C285" s="181"/>
      <c r="D285" s="181"/>
      <c r="E285" s="182"/>
      <c r="F285" s="26">
        <f>F284+F4</f>
        <v>11128730.800000001</v>
      </c>
    </row>
    <row r="286" spans="1:18">
      <c r="A286" s="180" t="s">
        <v>334</v>
      </c>
      <c r="B286" s="181"/>
      <c r="C286" s="181"/>
      <c r="D286" s="181"/>
      <c r="E286" s="182"/>
      <c r="F286" s="26">
        <v>0</v>
      </c>
    </row>
    <row r="287" spans="1:18">
      <c r="A287" s="180" t="s">
        <v>335</v>
      </c>
      <c r="B287" s="181"/>
      <c r="C287" s="181"/>
      <c r="D287" s="181"/>
      <c r="E287" s="182"/>
      <c r="F287" s="26">
        <v>10111807.550000001</v>
      </c>
    </row>
    <row r="288" spans="1:18">
      <c r="A288" s="180" t="s">
        <v>336</v>
      </c>
      <c r="B288" s="181"/>
      <c r="C288" s="181"/>
      <c r="D288" s="181"/>
      <c r="E288" s="182"/>
      <c r="F288" s="26">
        <v>1016923.25</v>
      </c>
      <c r="J288" s="68"/>
    </row>
    <row r="289" spans="1:6" ht="30" customHeight="1" thickBot="1">
      <c r="A289" s="90"/>
      <c r="B289" s="177" t="s">
        <v>333</v>
      </c>
      <c r="C289" s="178"/>
      <c r="D289" s="178"/>
      <c r="E289" s="179"/>
      <c r="F289" s="20">
        <f>F196</f>
        <v>540640</v>
      </c>
    </row>
    <row r="290" spans="1:6">
      <c r="A290" s="102"/>
    </row>
  </sheetData>
  <mergeCells count="9">
    <mergeCell ref="B289:E289"/>
    <mergeCell ref="A285:E285"/>
    <mergeCell ref="A286:E286"/>
    <mergeCell ref="A1:F1"/>
    <mergeCell ref="A2:F2"/>
    <mergeCell ref="A4:E4"/>
    <mergeCell ref="B284:E284"/>
    <mergeCell ref="A287:E287"/>
    <mergeCell ref="A288:E288"/>
  </mergeCells>
  <phoneticPr fontId="15" type="noConversion"/>
  <pageMargins left="1.1100000000000001" right="0.28000000000000003" top="0.52" bottom="0.54"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A46" zoomScale="112" zoomScaleNormal="112" workbookViewId="0">
      <selection activeCell="O50" sqref="O50"/>
    </sheetView>
  </sheetViews>
  <sheetFormatPr defaultRowHeight="15"/>
  <cols>
    <col min="1" max="1" width="6.5" style="135" customWidth="1"/>
    <col min="2" max="2" width="5" style="135" customWidth="1"/>
    <col min="3" max="3" width="16.625" style="137" customWidth="1"/>
    <col min="4" max="4" width="35.375" style="102" customWidth="1"/>
    <col min="5" max="5" width="18.5" style="136" customWidth="1"/>
    <col min="6" max="6" width="8.875" style="136" customWidth="1"/>
    <col min="7" max="7" width="9.875" style="136" customWidth="1"/>
    <col min="8" max="8" width="13.375" style="136" customWidth="1"/>
    <col min="9" max="9" width="13" customWidth="1"/>
    <col min="10" max="10" width="13.75" customWidth="1"/>
  </cols>
  <sheetData>
    <row r="1" spans="1:10" s="134" customFormat="1" ht="52.5" customHeight="1">
      <c r="A1" s="191" t="s">
        <v>646</v>
      </c>
      <c r="B1" s="191"/>
      <c r="C1" s="149" t="s">
        <v>644</v>
      </c>
      <c r="D1" s="149" t="s">
        <v>645</v>
      </c>
      <c r="E1" s="154" t="s">
        <v>742</v>
      </c>
      <c r="F1" s="149" t="s">
        <v>729</v>
      </c>
      <c r="G1" s="149" t="s">
        <v>730</v>
      </c>
      <c r="H1" s="158" t="s">
        <v>743</v>
      </c>
      <c r="I1" s="158" t="s">
        <v>744</v>
      </c>
      <c r="J1" s="158" t="s">
        <v>745</v>
      </c>
    </row>
    <row r="2" spans="1:10" ht="14.25" customHeight="1">
      <c r="A2" s="150" t="s">
        <v>49</v>
      </c>
      <c r="B2" s="203" t="s">
        <v>40</v>
      </c>
      <c r="C2" s="204"/>
      <c r="D2" s="204"/>
      <c r="E2" s="204"/>
      <c r="F2" s="204"/>
      <c r="G2" s="204"/>
      <c r="H2" s="204"/>
      <c r="I2" s="162"/>
      <c r="J2" s="162"/>
    </row>
    <row r="3" spans="1:10" ht="79.5" customHeight="1">
      <c r="A3" s="192"/>
      <c r="B3" s="140">
        <v>1</v>
      </c>
      <c r="C3" s="141" t="s">
        <v>647</v>
      </c>
      <c r="D3" s="142" t="s">
        <v>648</v>
      </c>
      <c r="E3" s="197"/>
      <c r="F3" s="138" t="s">
        <v>270</v>
      </c>
      <c r="G3" s="143">
        <v>50</v>
      </c>
      <c r="H3" s="159"/>
      <c r="I3" s="160"/>
      <c r="J3" s="200"/>
    </row>
    <row r="4" spans="1:10" ht="56.25" customHeight="1">
      <c r="A4" s="192"/>
      <c r="B4" s="140">
        <f>1+B3</f>
        <v>2</v>
      </c>
      <c r="C4" s="141" t="s">
        <v>650</v>
      </c>
      <c r="D4" s="142" t="s">
        <v>649</v>
      </c>
      <c r="E4" s="198"/>
      <c r="F4" s="138" t="s">
        <v>270</v>
      </c>
      <c r="G4" s="143">
        <v>50</v>
      </c>
      <c r="H4" s="159"/>
      <c r="I4" s="160"/>
      <c r="J4" s="201"/>
    </row>
    <row r="5" spans="1:10" ht="78" customHeight="1">
      <c r="A5" s="192"/>
      <c r="B5" s="140">
        <f t="shared" ref="B5:B13" si="0">1+B4</f>
        <v>3</v>
      </c>
      <c r="C5" s="141" t="s">
        <v>651</v>
      </c>
      <c r="D5" s="142" t="s">
        <v>652</v>
      </c>
      <c r="E5" s="198"/>
      <c r="F5" s="138" t="s">
        <v>270</v>
      </c>
      <c r="G5" s="143">
        <v>50</v>
      </c>
      <c r="H5" s="159"/>
      <c r="I5" s="160"/>
      <c r="J5" s="201"/>
    </row>
    <row r="6" spans="1:10" ht="100.5" customHeight="1">
      <c r="A6" s="192"/>
      <c r="B6" s="140">
        <f t="shared" si="0"/>
        <v>4</v>
      </c>
      <c r="C6" s="141" t="s">
        <v>653</v>
      </c>
      <c r="D6" s="142" t="s">
        <v>654</v>
      </c>
      <c r="E6" s="198"/>
      <c r="F6" s="138" t="s">
        <v>270</v>
      </c>
      <c r="G6" s="143" t="s">
        <v>689</v>
      </c>
      <c r="H6" s="159"/>
      <c r="I6" s="160"/>
      <c r="J6" s="201"/>
    </row>
    <row r="7" spans="1:10" ht="51" customHeight="1">
      <c r="A7" s="192"/>
      <c r="B7" s="140">
        <f t="shared" si="0"/>
        <v>5</v>
      </c>
      <c r="C7" s="141" t="s">
        <v>655</v>
      </c>
      <c r="D7" s="142" t="s">
        <v>656</v>
      </c>
      <c r="E7" s="198"/>
      <c r="F7" s="138" t="s">
        <v>270</v>
      </c>
      <c r="G7" s="143">
        <v>50</v>
      </c>
      <c r="H7" s="159"/>
      <c r="I7" s="160"/>
      <c r="J7" s="201"/>
    </row>
    <row r="8" spans="1:10" ht="57.75" customHeight="1">
      <c r="A8" s="192"/>
      <c r="B8" s="140">
        <f t="shared" si="0"/>
        <v>6</v>
      </c>
      <c r="C8" s="141" t="s">
        <v>657</v>
      </c>
      <c r="D8" s="142" t="s">
        <v>658</v>
      </c>
      <c r="E8" s="198"/>
      <c r="F8" s="138" t="s">
        <v>270</v>
      </c>
      <c r="G8" s="143">
        <v>50</v>
      </c>
      <c r="H8" s="159"/>
      <c r="I8" s="160"/>
      <c r="J8" s="201"/>
    </row>
    <row r="9" spans="1:10" ht="63.75" customHeight="1">
      <c r="A9" s="192"/>
      <c r="B9" s="140">
        <f t="shared" si="0"/>
        <v>7</v>
      </c>
      <c r="C9" s="141" t="s">
        <v>659</v>
      </c>
      <c r="D9" s="142" t="s">
        <v>660</v>
      </c>
      <c r="E9" s="198"/>
      <c r="F9" s="138" t="s">
        <v>270</v>
      </c>
      <c r="G9" s="143">
        <v>50</v>
      </c>
      <c r="H9" s="159"/>
      <c r="I9" s="160"/>
      <c r="J9" s="201"/>
    </row>
    <row r="10" spans="1:10" ht="66.75" customHeight="1">
      <c r="A10" s="192"/>
      <c r="B10" s="140">
        <f t="shared" si="0"/>
        <v>8</v>
      </c>
      <c r="C10" s="141" t="s">
        <v>661</v>
      </c>
      <c r="D10" s="142" t="s">
        <v>662</v>
      </c>
      <c r="E10" s="198"/>
      <c r="F10" s="138" t="s">
        <v>270</v>
      </c>
      <c r="G10" s="143" t="s">
        <v>689</v>
      </c>
      <c r="H10" s="159"/>
      <c r="I10" s="160"/>
      <c r="J10" s="201"/>
    </row>
    <row r="11" spans="1:10" ht="46.5" customHeight="1">
      <c r="A11" s="192"/>
      <c r="B11" s="140">
        <f t="shared" si="0"/>
        <v>9</v>
      </c>
      <c r="C11" s="141" t="s">
        <v>663</v>
      </c>
      <c r="D11" s="142" t="s">
        <v>678</v>
      </c>
      <c r="E11" s="198"/>
      <c r="F11" s="138" t="s">
        <v>270</v>
      </c>
      <c r="G11" s="143">
        <v>50</v>
      </c>
      <c r="H11" s="159"/>
      <c r="I11" s="160"/>
      <c r="J11" s="201"/>
    </row>
    <row r="12" spans="1:10" ht="46.5" customHeight="1">
      <c r="A12" s="192"/>
      <c r="B12" s="140">
        <f t="shared" si="0"/>
        <v>10</v>
      </c>
      <c r="C12" s="141" t="s">
        <v>664</v>
      </c>
      <c r="D12" s="142" t="s">
        <v>677</v>
      </c>
      <c r="E12" s="198"/>
      <c r="F12" s="138" t="s">
        <v>270</v>
      </c>
      <c r="G12" s="143">
        <v>50</v>
      </c>
      <c r="H12" s="159"/>
      <c r="I12" s="160"/>
      <c r="J12" s="201"/>
    </row>
    <row r="13" spans="1:10" ht="108.75" customHeight="1">
      <c r="A13" s="192"/>
      <c r="B13" s="140">
        <f t="shared" si="0"/>
        <v>11</v>
      </c>
      <c r="C13" s="141" t="s">
        <v>695</v>
      </c>
      <c r="D13" s="142" t="s">
        <v>696</v>
      </c>
      <c r="E13" s="199"/>
      <c r="F13" s="138" t="s">
        <v>270</v>
      </c>
      <c r="G13" s="143" t="s">
        <v>687</v>
      </c>
      <c r="H13" s="159"/>
      <c r="I13" s="160"/>
      <c r="J13" s="202"/>
    </row>
    <row r="14" spans="1:10" ht="25.5" customHeight="1">
      <c r="A14" s="150" t="s">
        <v>50</v>
      </c>
      <c r="B14" s="203" t="s">
        <v>731</v>
      </c>
      <c r="C14" s="204"/>
      <c r="D14" s="204"/>
      <c r="E14" s="204"/>
      <c r="F14" s="204"/>
      <c r="G14" s="204"/>
      <c r="H14" s="204"/>
      <c r="I14" s="162"/>
      <c r="J14" s="162"/>
    </row>
    <row r="15" spans="1:10" ht="137.25" customHeight="1">
      <c r="A15" s="193"/>
      <c r="B15" s="140">
        <v>1</v>
      </c>
      <c r="C15" s="144" t="s">
        <v>690</v>
      </c>
      <c r="D15" s="142" t="s">
        <v>691</v>
      </c>
      <c r="E15" s="197"/>
      <c r="F15" s="138" t="s">
        <v>79</v>
      </c>
      <c r="G15" s="138" t="s">
        <v>687</v>
      </c>
      <c r="H15" s="159"/>
      <c r="I15" s="160"/>
      <c r="J15" s="200"/>
    </row>
    <row r="16" spans="1:10" ht="25.5" customHeight="1">
      <c r="A16" s="194"/>
      <c r="B16" s="140">
        <f>1+B15</f>
        <v>2</v>
      </c>
      <c r="C16" s="145" t="s">
        <v>692</v>
      </c>
      <c r="D16" s="142" t="s">
        <v>691</v>
      </c>
      <c r="E16" s="198"/>
      <c r="F16" s="138" t="s">
        <v>79</v>
      </c>
      <c r="G16" s="138" t="s">
        <v>687</v>
      </c>
      <c r="H16" s="159"/>
      <c r="I16" s="160"/>
      <c r="J16" s="201"/>
    </row>
    <row r="17" spans="1:10" ht="77.25" customHeight="1">
      <c r="A17" s="194"/>
      <c r="B17" s="140">
        <f>1+B16</f>
        <v>3</v>
      </c>
      <c r="C17" s="146" t="s">
        <v>672</v>
      </c>
      <c r="D17" s="142" t="s">
        <v>671</v>
      </c>
      <c r="E17" s="198"/>
      <c r="F17" s="138" t="s">
        <v>79</v>
      </c>
      <c r="G17" s="138" t="s">
        <v>689</v>
      </c>
      <c r="H17" s="159"/>
      <c r="I17" s="160"/>
      <c r="J17" s="201"/>
    </row>
    <row r="18" spans="1:10" ht="60.75" customHeight="1">
      <c r="A18" s="194"/>
      <c r="B18" s="140">
        <f>1+B17</f>
        <v>4</v>
      </c>
      <c r="C18" s="146" t="s">
        <v>673</v>
      </c>
      <c r="D18" s="142" t="s">
        <v>674</v>
      </c>
      <c r="E18" s="198"/>
      <c r="F18" s="138" t="s">
        <v>79</v>
      </c>
      <c r="G18" s="138" t="s">
        <v>689</v>
      </c>
      <c r="H18" s="159"/>
      <c r="I18" s="160"/>
      <c r="J18" s="201"/>
    </row>
    <row r="19" spans="1:10" ht="51.75" customHeight="1">
      <c r="A19" s="194"/>
      <c r="B19" s="140">
        <f>1+B18</f>
        <v>5</v>
      </c>
      <c r="C19" s="146" t="s">
        <v>676</v>
      </c>
      <c r="D19" s="142" t="s">
        <v>675</v>
      </c>
      <c r="E19" s="198"/>
      <c r="F19" s="138" t="s">
        <v>79</v>
      </c>
      <c r="G19" s="138" t="s">
        <v>689</v>
      </c>
      <c r="H19" s="159"/>
      <c r="I19" s="160"/>
      <c r="J19" s="201"/>
    </row>
    <row r="20" spans="1:10" ht="36.950000000000003" customHeight="1">
      <c r="A20" s="195"/>
      <c r="B20" s="140">
        <v>6</v>
      </c>
      <c r="C20" s="146" t="s">
        <v>682</v>
      </c>
      <c r="D20" s="142" t="s">
        <v>683</v>
      </c>
      <c r="E20" s="198"/>
      <c r="F20" s="138" t="s">
        <v>427</v>
      </c>
      <c r="G20" s="138" t="s">
        <v>686</v>
      </c>
      <c r="H20" s="159"/>
      <c r="I20" s="160"/>
      <c r="J20" s="201"/>
    </row>
    <row r="21" spans="1:10" ht="201.75" customHeight="1">
      <c r="A21" s="196"/>
      <c r="B21" s="140">
        <v>7</v>
      </c>
      <c r="C21" s="147" t="s">
        <v>684</v>
      </c>
      <c r="D21" s="142" t="s">
        <v>685</v>
      </c>
      <c r="E21" s="199"/>
      <c r="F21" s="138" t="s">
        <v>427</v>
      </c>
      <c r="G21" s="138" t="s">
        <v>687</v>
      </c>
      <c r="H21" s="159"/>
      <c r="I21" s="160"/>
      <c r="J21" s="202"/>
    </row>
    <row r="22" spans="1:10" ht="25.5" customHeight="1">
      <c r="A22" s="150" t="s">
        <v>51</v>
      </c>
      <c r="B22" s="203" t="s">
        <v>732</v>
      </c>
      <c r="C22" s="204"/>
      <c r="D22" s="204"/>
      <c r="E22" s="204"/>
      <c r="F22" s="204"/>
      <c r="G22" s="204"/>
      <c r="H22" s="204"/>
      <c r="I22" s="162"/>
      <c r="J22" s="162"/>
    </row>
    <row r="23" spans="1:10" ht="47.25" customHeight="1">
      <c r="A23" s="155"/>
      <c r="B23" s="140">
        <v>1</v>
      </c>
      <c r="C23" s="141" t="s">
        <v>643</v>
      </c>
      <c r="D23" s="142" t="s">
        <v>738</v>
      </c>
      <c r="E23" s="197"/>
      <c r="F23" s="138" t="s">
        <v>80</v>
      </c>
      <c r="G23" s="79" t="s">
        <v>694</v>
      </c>
      <c r="H23" s="159"/>
      <c r="I23" s="160"/>
      <c r="J23" s="200"/>
    </row>
    <row r="24" spans="1:10" ht="68.099999999999994" customHeight="1">
      <c r="A24" s="156"/>
      <c r="B24" s="140">
        <f t="shared" ref="B24:B28" si="1">1+B23</f>
        <v>2</v>
      </c>
      <c r="C24" s="141" t="s">
        <v>665</v>
      </c>
      <c r="D24" s="142" t="s">
        <v>701</v>
      </c>
      <c r="E24" s="198"/>
      <c r="F24" s="138" t="s">
        <v>469</v>
      </c>
      <c r="G24" s="79" t="s">
        <v>693</v>
      </c>
      <c r="H24" s="159"/>
      <c r="I24" s="160"/>
      <c r="J24" s="201"/>
    </row>
    <row r="25" spans="1:10" ht="59.45" customHeight="1">
      <c r="A25" s="156"/>
      <c r="B25" s="140">
        <f t="shared" si="1"/>
        <v>3</v>
      </c>
      <c r="C25" s="141" t="s">
        <v>688</v>
      </c>
      <c r="D25" s="142" t="s">
        <v>700</v>
      </c>
      <c r="E25" s="198"/>
      <c r="F25" s="138" t="s">
        <v>469</v>
      </c>
      <c r="G25" s="79" t="s">
        <v>679</v>
      </c>
      <c r="H25" s="159"/>
      <c r="I25" s="160"/>
      <c r="J25" s="201"/>
    </row>
    <row r="26" spans="1:10" ht="75.95" customHeight="1">
      <c r="A26" s="156"/>
      <c r="B26" s="140">
        <f t="shared" si="1"/>
        <v>4</v>
      </c>
      <c r="C26" s="141" t="s">
        <v>666</v>
      </c>
      <c r="D26" s="142" t="s">
        <v>699</v>
      </c>
      <c r="E26" s="198"/>
      <c r="F26" s="138" t="s">
        <v>270</v>
      </c>
      <c r="G26" s="79">
        <v>1</v>
      </c>
      <c r="H26" s="159"/>
      <c r="I26" s="160"/>
      <c r="J26" s="201"/>
    </row>
    <row r="27" spans="1:10" ht="129" customHeight="1">
      <c r="A27" s="156"/>
      <c r="B27" s="140">
        <f t="shared" si="1"/>
        <v>5</v>
      </c>
      <c r="C27" s="141" t="s">
        <v>667</v>
      </c>
      <c r="D27" s="142" t="s">
        <v>702</v>
      </c>
      <c r="E27" s="198"/>
      <c r="F27" s="138" t="s">
        <v>270</v>
      </c>
      <c r="G27" s="79">
        <v>1</v>
      </c>
      <c r="H27" s="159"/>
      <c r="I27" s="160"/>
      <c r="J27" s="201"/>
    </row>
    <row r="28" spans="1:10" ht="21.6" customHeight="1">
      <c r="A28" s="157"/>
      <c r="B28" s="140">
        <f t="shared" si="1"/>
        <v>6</v>
      </c>
      <c r="C28" s="141" t="s">
        <v>668</v>
      </c>
      <c r="D28" s="142" t="s">
        <v>669</v>
      </c>
      <c r="E28" s="199"/>
      <c r="F28" s="138" t="s">
        <v>270</v>
      </c>
      <c r="G28" s="79">
        <v>1</v>
      </c>
      <c r="H28" s="159"/>
      <c r="I28" s="160"/>
      <c r="J28" s="202"/>
    </row>
    <row r="29" spans="1:10" ht="14.25" customHeight="1">
      <c r="A29" s="150" t="s">
        <v>52</v>
      </c>
      <c r="B29" s="203" t="s">
        <v>43</v>
      </c>
      <c r="C29" s="204"/>
      <c r="D29" s="204"/>
      <c r="E29" s="204"/>
      <c r="F29" s="204"/>
      <c r="G29" s="204"/>
      <c r="H29" s="204"/>
      <c r="I29" s="163"/>
      <c r="J29" s="164"/>
    </row>
    <row r="30" spans="1:10" ht="170.25" customHeight="1">
      <c r="A30" s="152"/>
      <c r="B30" s="140">
        <v>1</v>
      </c>
      <c r="C30" s="141" t="s">
        <v>670</v>
      </c>
      <c r="D30" s="142" t="s">
        <v>697</v>
      </c>
      <c r="E30" s="153"/>
      <c r="F30" s="153" t="s">
        <v>270</v>
      </c>
      <c r="G30" s="143" t="s">
        <v>680</v>
      </c>
      <c r="H30" s="159"/>
      <c r="I30" s="160"/>
      <c r="J30" s="160"/>
    </row>
    <row r="31" spans="1:10" ht="14.25" customHeight="1">
      <c r="A31" s="150" t="s">
        <v>53</v>
      </c>
      <c r="B31" s="203" t="s">
        <v>733</v>
      </c>
      <c r="C31" s="204"/>
      <c r="D31" s="204"/>
      <c r="E31" s="204"/>
      <c r="F31" s="204"/>
      <c r="G31" s="204"/>
      <c r="H31" s="204"/>
      <c r="I31" s="163"/>
      <c r="J31" s="164"/>
    </row>
    <row r="32" spans="1:10" ht="160.5" customHeight="1">
      <c r="A32" s="152"/>
      <c r="B32" s="140">
        <v>1</v>
      </c>
      <c r="C32" s="141" t="s">
        <v>670</v>
      </c>
      <c r="D32" s="78" t="s">
        <v>698</v>
      </c>
      <c r="E32" s="153"/>
      <c r="F32" s="153" t="s">
        <v>270</v>
      </c>
      <c r="G32" s="143" t="s">
        <v>681</v>
      </c>
      <c r="H32" s="159"/>
      <c r="I32" s="160"/>
      <c r="J32" s="160"/>
    </row>
    <row r="33" spans="1:10" ht="14.25" customHeight="1">
      <c r="A33" s="150" t="s">
        <v>54</v>
      </c>
      <c r="B33" s="203" t="s">
        <v>703</v>
      </c>
      <c r="C33" s="204"/>
      <c r="D33" s="204"/>
      <c r="E33" s="204"/>
      <c r="F33" s="204"/>
      <c r="G33" s="204"/>
      <c r="H33" s="204"/>
      <c r="I33" s="163"/>
      <c r="J33" s="164"/>
    </row>
    <row r="34" spans="1:10" ht="199.5" customHeight="1">
      <c r="A34" s="148"/>
      <c r="B34" s="140">
        <v>1</v>
      </c>
      <c r="C34" s="141" t="s">
        <v>704</v>
      </c>
      <c r="D34" s="142" t="s">
        <v>705</v>
      </c>
      <c r="E34" s="151"/>
      <c r="F34" s="139" t="s">
        <v>270</v>
      </c>
      <c r="G34" s="143" t="s">
        <v>706</v>
      </c>
      <c r="H34" s="159"/>
      <c r="I34" s="160"/>
      <c r="J34" s="160"/>
    </row>
    <row r="35" spans="1:10" ht="14.25" customHeight="1">
      <c r="A35" s="150" t="s">
        <v>55</v>
      </c>
      <c r="B35" s="203" t="s">
        <v>707</v>
      </c>
      <c r="C35" s="204"/>
      <c r="D35" s="204"/>
      <c r="E35" s="204"/>
      <c r="F35" s="204"/>
      <c r="G35" s="204"/>
      <c r="H35" s="204"/>
      <c r="I35" s="163"/>
      <c r="J35" s="164"/>
    </row>
    <row r="36" spans="1:10" ht="25.5">
      <c r="A36" s="148"/>
      <c r="B36" s="140">
        <v>1</v>
      </c>
      <c r="C36" s="141" t="s">
        <v>714</v>
      </c>
      <c r="D36" s="78" t="s">
        <v>722</v>
      </c>
      <c r="E36" s="151"/>
      <c r="F36" s="139" t="s">
        <v>80</v>
      </c>
      <c r="G36" s="143" t="s">
        <v>723</v>
      </c>
      <c r="H36" s="159"/>
      <c r="I36" s="160"/>
      <c r="J36" s="160"/>
    </row>
    <row r="37" spans="1:10" ht="14.25" customHeight="1">
      <c r="A37" s="150" t="s">
        <v>56</v>
      </c>
      <c r="B37" s="203" t="s">
        <v>708</v>
      </c>
      <c r="C37" s="204"/>
      <c r="D37" s="204"/>
      <c r="E37" s="204"/>
      <c r="F37" s="204"/>
      <c r="G37" s="204"/>
      <c r="H37" s="204"/>
      <c r="I37" s="163"/>
      <c r="J37" s="164"/>
    </row>
    <row r="38" spans="1:10" ht="189.75" customHeight="1">
      <c r="A38" s="148"/>
      <c r="B38" s="140">
        <v>1</v>
      </c>
      <c r="C38" s="141" t="s">
        <v>716</v>
      </c>
      <c r="D38" s="142" t="s">
        <v>747</v>
      </c>
      <c r="E38" s="151"/>
      <c r="F38" s="139" t="s">
        <v>270</v>
      </c>
      <c r="G38" s="143" t="s">
        <v>724</v>
      </c>
      <c r="H38" s="159"/>
      <c r="I38" s="160"/>
      <c r="J38" s="160"/>
    </row>
    <row r="39" spans="1:10" ht="14.25" customHeight="1">
      <c r="A39" s="150" t="s">
        <v>57</v>
      </c>
      <c r="B39" s="203" t="s">
        <v>709</v>
      </c>
      <c r="C39" s="204"/>
      <c r="D39" s="204"/>
      <c r="E39" s="204"/>
      <c r="F39" s="204"/>
      <c r="G39" s="204"/>
      <c r="H39" s="204"/>
      <c r="I39" s="163"/>
      <c r="J39" s="164"/>
    </row>
    <row r="40" spans="1:10" ht="108" customHeight="1">
      <c r="A40" s="193"/>
      <c r="B40" s="140">
        <v>1</v>
      </c>
      <c r="C40" s="141" t="s">
        <v>734</v>
      </c>
      <c r="D40" s="78" t="s">
        <v>741</v>
      </c>
      <c r="E40" s="197"/>
      <c r="F40" s="153" t="s">
        <v>270</v>
      </c>
      <c r="G40" s="143" t="s">
        <v>735</v>
      </c>
      <c r="H40" s="159"/>
      <c r="I40" s="160"/>
      <c r="J40" s="200"/>
    </row>
    <row r="41" spans="1:10" ht="84.75" customHeight="1">
      <c r="A41" s="194"/>
      <c r="B41" s="140">
        <v>2</v>
      </c>
      <c r="C41" s="141" t="s">
        <v>736</v>
      </c>
      <c r="D41" s="78" t="s">
        <v>740</v>
      </c>
      <c r="E41" s="198"/>
      <c r="F41" s="153" t="s">
        <v>270</v>
      </c>
      <c r="G41" s="143" t="s">
        <v>735</v>
      </c>
      <c r="H41" s="159"/>
      <c r="I41" s="160"/>
      <c r="J41" s="201"/>
    </row>
    <row r="42" spans="1:10" ht="92.25" customHeight="1">
      <c r="A42" s="207"/>
      <c r="B42" s="140">
        <v>3</v>
      </c>
      <c r="C42" s="141" t="s">
        <v>737</v>
      </c>
      <c r="D42" s="78" t="s">
        <v>739</v>
      </c>
      <c r="E42" s="199"/>
      <c r="F42" s="153" t="s">
        <v>270</v>
      </c>
      <c r="G42" s="143" t="s">
        <v>735</v>
      </c>
      <c r="H42" s="159"/>
      <c r="I42" s="160"/>
      <c r="J42" s="202"/>
    </row>
    <row r="43" spans="1:10" ht="14.25" customHeight="1">
      <c r="A43" s="150" t="s">
        <v>58</v>
      </c>
      <c r="B43" s="203" t="s">
        <v>710</v>
      </c>
      <c r="C43" s="204"/>
      <c r="D43" s="204"/>
      <c r="E43" s="204"/>
      <c r="F43" s="204"/>
      <c r="G43" s="204"/>
      <c r="H43" s="204"/>
      <c r="I43" s="163"/>
      <c r="J43" s="164"/>
    </row>
    <row r="44" spans="1:10" ht="127.5">
      <c r="A44" s="148"/>
      <c r="B44" s="140">
        <v>1</v>
      </c>
      <c r="C44" s="141" t="s">
        <v>717</v>
      </c>
      <c r="D44" s="142" t="s">
        <v>748</v>
      </c>
      <c r="E44" s="151"/>
      <c r="F44" s="139" t="s">
        <v>270</v>
      </c>
      <c r="G44" s="143" t="s">
        <v>725</v>
      </c>
      <c r="H44" s="159"/>
      <c r="I44" s="160"/>
      <c r="J44" s="160"/>
    </row>
    <row r="45" spans="1:10" ht="14.25" customHeight="1">
      <c r="A45" s="150" t="s">
        <v>59</v>
      </c>
      <c r="B45" s="203" t="s">
        <v>715</v>
      </c>
      <c r="C45" s="204"/>
      <c r="D45" s="204"/>
      <c r="E45" s="204"/>
      <c r="F45" s="204"/>
      <c r="G45" s="204"/>
      <c r="H45" s="204"/>
      <c r="I45" s="163"/>
      <c r="J45" s="164"/>
    </row>
    <row r="46" spans="1:10" ht="76.5">
      <c r="A46" s="148"/>
      <c r="B46" s="140">
        <v>1</v>
      </c>
      <c r="C46" s="141" t="s">
        <v>718</v>
      </c>
      <c r="D46" s="78" t="s">
        <v>752</v>
      </c>
      <c r="E46" s="151"/>
      <c r="F46" s="139" t="s">
        <v>270</v>
      </c>
      <c r="G46" s="143" t="s">
        <v>726</v>
      </c>
      <c r="H46" s="159"/>
      <c r="I46" s="160"/>
      <c r="J46" s="160"/>
    </row>
    <row r="47" spans="1:10" ht="14.25" customHeight="1">
      <c r="A47" s="150" t="s">
        <v>60</v>
      </c>
      <c r="B47" s="203" t="s">
        <v>711</v>
      </c>
      <c r="C47" s="204"/>
      <c r="D47" s="204"/>
      <c r="E47" s="204"/>
      <c r="F47" s="204"/>
      <c r="G47" s="204"/>
      <c r="H47" s="204"/>
      <c r="I47" s="163"/>
      <c r="J47" s="164"/>
    </row>
    <row r="48" spans="1:10" ht="183.75" customHeight="1">
      <c r="A48" s="148"/>
      <c r="B48" s="140">
        <v>1</v>
      </c>
      <c r="C48" s="141" t="s">
        <v>719</v>
      </c>
      <c r="D48" s="142" t="s">
        <v>749</v>
      </c>
      <c r="E48" s="151"/>
      <c r="F48" s="139" t="s">
        <v>270</v>
      </c>
      <c r="G48" s="143" t="s">
        <v>727</v>
      </c>
      <c r="H48" s="159"/>
      <c r="I48" s="160"/>
      <c r="J48" s="160"/>
    </row>
    <row r="49" spans="1:10" ht="14.25" customHeight="1">
      <c r="A49" s="150" t="s">
        <v>61</v>
      </c>
      <c r="B49" s="203" t="s">
        <v>712</v>
      </c>
      <c r="C49" s="204"/>
      <c r="D49" s="204"/>
      <c r="E49" s="204"/>
      <c r="F49" s="204"/>
      <c r="G49" s="204"/>
      <c r="H49" s="204"/>
      <c r="I49" s="163"/>
      <c r="J49" s="164"/>
    </row>
    <row r="50" spans="1:10" ht="76.5">
      <c r="A50" s="148"/>
      <c r="B50" s="140">
        <v>1</v>
      </c>
      <c r="C50" s="141" t="s">
        <v>720</v>
      </c>
      <c r="D50" s="78" t="s">
        <v>750</v>
      </c>
      <c r="E50" s="151"/>
      <c r="F50" s="139" t="s">
        <v>270</v>
      </c>
      <c r="G50" s="143" t="s">
        <v>727</v>
      </c>
      <c r="H50" s="159"/>
      <c r="I50" s="160"/>
      <c r="J50" s="160"/>
    </row>
    <row r="51" spans="1:10" ht="14.25" customHeight="1">
      <c r="A51" s="150" t="s">
        <v>62</v>
      </c>
      <c r="B51" s="203" t="s">
        <v>713</v>
      </c>
      <c r="C51" s="204"/>
      <c r="D51" s="204"/>
      <c r="E51" s="204"/>
      <c r="F51" s="204"/>
      <c r="G51" s="204"/>
      <c r="H51" s="204"/>
      <c r="I51" s="163"/>
      <c r="J51" s="164"/>
    </row>
    <row r="52" spans="1:10" ht="169.5" customHeight="1">
      <c r="A52" s="148"/>
      <c r="B52" s="140">
        <v>1</v>
      </c>
      <c r="C52" s="141" t="s">
        <v>721</v>
      </c>
      <c r="D52" s="78" t="s">
        <v>751</v>
      </c>
      <c r="E52" s="151"/>
      <c r="F52" s="139" t="s">
        <v>270</v>
      </c>
      <c r="G52" s="143" t="s">
        <v>728</v>
      </c>
      <c r="H52" s="159"/>
      <c r="I52" s="160"/>
      <c r="J52" s="160"/>
    </row>
    <row r="53" spans="1:10" ht="101.25" customHeight="1">
      <c r="A53" s="205" t="s">
        <v>746</v>
      </c>
      <c r="B53" s="206"/>
      <c r="C53" s="206"/>
      <c r="D53" s="206"/>
      <c r="E53" s="206"/>
      <c r="F53" s="206"/>
      <c r="G53" s="206"/>
      <c r="H53" s="206"/>
      <c r="I53" s="161"/>
      <c r="J53" s="160"/>
    </row>
    <row r="54" spans="1:10" ht="139.5" customHeight="1"/>
    <row r="55" spans="1:10" ht="149.25" customHeight="1"/>
    <row r="56" spans="1:10" ht="135" customHeight="1"/>
    <row r="57" spans="1:10" ht="177.75" customHeight="1"/>
  </sheetData>
  <mergeCells count="27">
    <mergeCell ref="A53:H53"/>
    <mergeCell ref="B35:H35"/>
    <mergeCell ref="J40:J42"/>
    <mergeCell ref="A40:A42"/>
    <mergeCell ref="E40:E42"/>
    <mergeCell ref="B51:H51"/>
    <mergeCell ref="B37:H37"/>
    <mergeCell ref="B43:H43"/>
    <mergeCell ref="B45:H45"/>
    <mergeCell ref="B47:H47"/>
    <mergeCell ref="B49:H49"/>
    <mergeCell ref="B39:H39"/>
    <mergeCell ref="J23:J28"/>
    <mergeCell ref="E23:E28"/>
    <mergeCell ref="B29:H29"/>
    <mergeCell ref="B31:H31"/>
    <mergeCell ref="B33:H33"/>
    <mergeCell ref="J3:J13"/>
    <mergeCell ref="B2:H2"/>
    <mergeCell ref="B14:H14"/>
    <mergeCell ref="B22:H22"/>
    <mergeCell ref="J15:J21"/>
    <mergeCell ref="A1:B1"/>
    <mergeCell ref="A3:A13"/>
    <mergeCell ref="A15:A21"/>
    <mergeCell ref="E3:E13"/>
    <mergeCell ref="E15:E21"/>
  </mergeCells>
  <phoneticPr fontId="15" type="noConversion"/>
  <pageMargins left="0.75" right="0.75" top="1" bottom="1" header="0.5" footer="0.5"/>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26"/>
    </sheetView>
  </sheetViews>
  <sheetFormatPr defaultRowHeight="14.25"/>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budżet podsumowanie</vt:lpstr>
      <vt:lpstr>Cel szczegółowy nr 2</vt:lpstr>
      <vt:lpstr>Szczegółowy opis</vt:lpstr>
      <vt:lpstr>Arkusz1</vt:lpstr>
      <vt:lpstr>budżet cel szczegółowy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ptyszko</dc:creator>
  <cp:lastModifiedBy>nazwisko imie</cp:lastModifiedBy>
  <cp:lastPrinted>2019-04-23T09:27:34Z</cp:lastPrinted>
  <dcterms:created xsi:type="dcterms:W3CDTF">2015-04-09T09:36:50Z</dcterms:created>
  <dcterms:modified xsi:type="dcterms:W3CDTF">2019-04-26T12:36:02Z</dcterms:modified>
</cp:coreProperties>
</file>