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75" yWindow="960" windowWidth="14355" windowHeight="5010"/>
  </bookViews>
  <sheets>
    <sheet name="Zielonka termomodernizaca 7_06" sheetId="1" r:id="rId1"/>
  </sheets>
  <definedNames>
    <definedName name="_xlnm.Print_Area" localSheetId="0">'Zielonka termomodernizaca 7_06'!$A$1:$E$163</definedName>
    <definedName name="_xlnm.Print_Titles" localSheetId="0">'Zielonka termomodernizaca 7_06'!$5:$5</definedName>
  </definedNames>
  <calcPr calcId="145621" fullCalcOnLoad="1"/>
</workbook>
</file>

<file path=xl/calcChain.xml><?xml version="1.0" encoding="utf-8"?>
<calcChain xmlns="http://schemas.openxmlformats.org/spreadsheetml/2006/main">
  <c r="E62" i="1"/>
  <c r="E44"/>
  <c r="E43"/>
  <c r="E42"/>
  <c r="E41"/>
  <c r="E20"/>
  <c r="E19"/>
  <c r="E14"/>
  <c r="E61"/>
  <c r="E60"/>
  <c r="E148"/>
  <c r="E144"/>
  <c r="E84"/>
  <c r="E83"/>
  <c r="E82"/>
  <c r="E81"/>
  <c r="E80"/>
  <c r="E79"/>
  <c r="E78"/>
  <c r="E77"/>
  <c r="E75"/>
  <c r="E74"/>
  <c r="E73"/>
  <c r="E72"/>
  <c r="E70"/>
  <c r="E69"/>
  <c r="E68"/>
  <c r="E67"/>
  <c r="E66"/>
  <c r="E65"/>
  <c r="E64"/>
  <c r="E58"/>
  <c r="E56"/>
  <c r="E55"/>
  <c r="E53"/>
  <c r="E57"/>
  <c r="E52"/>
  <c r="E51"/>
  <c r="E49"/>
  <c r="E47"/>
  <c r="E46"/>
  <c r="E45"/>
  <c r="E140"/>
  <c r="E152"/>
  <c r="E151"/>
  <c r="E143"/>
  <c r="E142"/>
  <c r="E141"/>
  <c r="E139"/>
  <c r="E138"/>
  <c r="E137"/>
  <c r="E136"/>
  <c r="E135"/>
  <c r="E134"/>
  <c r="E133"/>
  <c r="E131"/>
  <c r="E130"/>
  <c r="E129"/>
  <c r="E128"/>
  <c r="E127"/>
  <c r="E126"/>
  <c r="E125"/>
  <c r="E124"/>
  <c r="E123"/>
  <c r="E122"/>
  <c r="E121"/>
  <c r="E120"/>
  <c r="E117"/>
  <c r="E116"/>
  <c r="E115"/>
  <c r="E114"/>
  <c r="E112"/>
  <c r="E111"/>
  <c r="E110"/>
  <c r="E109"/>
  <c r="E106"/>
  <c r="E105"/>
  <c r="E104"/>
  <c r="E103"/>
  <c r="E98"/>
  <c r="E97"/>
  <c r="E96"/>
  <c r="E95"/>
  <c r="E94"/>
  <c r="E93"/>
  <c r="E92"/>
  <c r="E91"/>
  <c r="E90"/>
  <c r="E89"/>
  <c r="E88"/>
  <c r="E87"/>
  <c r="E86"/>
  <c r="E71"/>
  <c r="E50"/>
  <c r="E48"/>
  <c r="E32"/>
  <c r="E28"/>
  <c r="E18"/>
  <c r="E17"/>
  <c r="E16"/>
</calcChain>
</file>

<file path=xl/sharedStrings.xml><?xml version="1.0" encoding="utf-8"?>
<sst xmlns="http://schemas.openxmlformats.org/spreadsheetml/2006/main" count="613" uniqueCount="431">
  <si>
    <t>Lp.</t>
  </si>
  <si>
    <t>Podstawa</t>
  </si>
  <si>
    <t>Opis</t>
  </si>
  <si>
    <t>Jedn.obm.</t>
  </si>
  <si>
    <t>Ilość</t>
  </si>
  <si>
    <t>Prace przygotowawcze</t>
  </si>
  <si>
    <t>Demontaż, ponowny montaż- tablice</t>
  </si>
  <si>
    <t>kpl.</t>
  </si>
  <si>
    <t>Demontaż, ponowny montaż czujników i innych</t>
  </si>
  <si>
    <t>Demontaż - lampy oświetleniowe</t>
  </si>
  <si>
    <t>Demontaż - drabina dachowa- wyłaz</t>
  </si>
  <si>
    <t>Demontaż - kratki wentylacyjne</t>
  </si>
  <si>
    <t>Demontaż - czerpnia ścienna</t>
  </si>
  <si>
    <t>Demontaż - kratki wentylacyjne kominowe</t>
  </si>
  <si>
    <t>Demontaż krat okiennych</t>
  </si>
  <si>
    <t>m2</t>
  </si>
  <si>
    <t>Demontaż odbojnika drewnianego 5x8</t>
  </si>
  <si>
    <t>m</t>
  </si>
  <si>
    <t>Demontaż   - zadaszenia rampy -102.1*2.5=255,25  - daszku nad skrzynką elektr.- 0,5*1</t>
  </si>
  <si>
    <t>KNR 4-04 0804-01</t>
  </si>
  <si>
    <t>Rozebranie balustrad z kształtowników stalowych w poziomie I kondygnacji</t>
  </si>
  <si>
    <t>KNR 4-01 0212-02</t>
  </si>
  <si>
    <t>Rozbiórka elementów konstrukcji betonowych zbrojonych o grub.ponad 15 cm- rozbiórka schodów i podestów</t>
  </si>
  <si>
    <t>m3</t>
  </si>
  <si>
    <t>KNR 4-01 0108-06</t>
  </si>
  <si>
    <t>Wywóz gruzu samochodami samowyładowczymi na odległość do 1 km grunt.kat. III</t>
  </si>
  <si>
    <t>KNR 4-01 0108-08</t>
  </si>
  <si>
    <t>Wywóz gruzu samochodami samowyładowczymi - za każdy nast. 1 km</t>
  </si>
  <si>
    <t>KNNR 9 0601-08</t>
  </si>
  <si>
    <t>Demontaż zwodów pionowych nienaprężanych instalacji odgromowej</t>
  </si>
  <si>
    <t>KNNR 9 0601-07</t>
  </si>
  <si>
    <t>Demontaż zwodów poziomych naprężanych instalacji odgromowej</t>
  </si>
  <si>
    <t>KNNR 5 0719-09</t>
  </si>
  <si>
    <t>Ręczne rozebranie nawierzchni chodników z płyt chodnikowych betonowych 50x50x7 cm na podsypce cementowo-piaskowej</t>
  </si>
  <si>
    <t>KNNR 5 0720-08 analogia</t>
  </si>
  <si>
    <t>Nawierzchnie po robotach kablowych na chodnikach, wjazdach, placach z betonowej kostki brukowe o grubości 6 cm na podsypce cementowo-piaskowej</t>
  </si>
  <si>
    <t>KNNR 9 0602-02</t>
  </si>
  <si>
    <t>Wymiana uziomów powierzchniowych w wykopie o gł do 0.6 m w gruncie kat III</t>
  </si>
  <si>
    <t>KNNR 5 0705-01</t>
  </si>
  <si>
    <t>Ułożenie rur osłonowych z PCW o śr.do 140 mm-rury przewodowe z PCW fi 50</t>
  </si>
  <si>
    <t>KNNR 5 0605-08</t>
  </si>
  <si>
    <t>Mechaniczne pogrążanie uziomów pionowych prętowych w gruncie kat.III</t>
  </si>
  <si>
    <t>KNNR 9 0601-01</t>
  </si>
  <si>
    <t>Wymiana zwodów poziomych nienaprężanych instalacji odgromowej</t>
  </si>
  <si>
    <t>KNNR 9 0601-02</t>
  </si>
  <si>
    <t>Wymiana zwodów pionowych nienaprężanych instalacji odgromowej</t>
  </si>
  <si>
    <t>KNNR 5 0102-01</t>
  </si>
  <si>
    <t>Rury winiduroweo śr.do 19 mm układane p.t. w gotowych bruzdach w betonie w posadzce</t>
  </si>
  <si>
    <t>KNNR 5 0609-03</t>
  </si>
  <si>
    <t>Zwody pionowe instalacji odgromowej na dachu lub dymniku płaskim- - iglice do h=1m</t>
  </si>
  <si>
    <t>szt.</t>
  </si>
  <si>
    <t>Zwody pionowe instalacji odgromowej na dachu lub dymniku płaskim- iglice  h=1,5m</t>
  </si>
  <si>
    <t>Zwody pionowe instalacji odgromowej na dachu lub dymniku płaskim-  iglice  h=2m</t>
  </si>
  <si>
    <t>KNNR 5 0612-01</t>
  </si>
  <si>
    <t>Złącza do rynny okapowej w instalacji odgromowej lub przewodach wyrównawczych montowane na dachu</t>
  </si>
  <si>
    <t>KNNR 5 0612-06</t>
  </si>
  <si>
    <t>Złącza kontrolne w instalacji odgromowej lub przewodach wyrównawczych - połączenie pręt-płaskownik</t>
  </si>
  <si>
    <t>KNNR 5 0611-03</t>
  </si>
  <si>
    <t>Łączenie przewodów instalacji odgromowej lub przewodów wyrównawczych z pręta o śr.do 10 mm w wykopie</t>
  </si>
  <si>
    <t>KNNR 5 1304-03</t>
  </si>
  <si>
    <t>Badania i pomiary instalacji piorunochronnej (pierwszy pomiar)</t>
  </si>
  <si>
    <t>KNNR 5 1304-04</t>
  </si>
  <si>
    <t>Badania i pomiary instalacji piorunochronnej (każdy następny pomiar)</t>
  </si>
  <si>
    <t>Bezspoinowe systemy docieplania ścian budynków</t>
  </si>
  <si>
    <t>KNR 4-01 0701-06 analogia</t>
  </si>
  <si>
    <t>Skucie lastryka płukanego</t>
  </si>
  <si>
    <t>KNR-W 4-01 0725-01</t>
  </si>
  <si>
    <t>Uzupełnienie tynków zewnętrznych zwykłych kategorii II o podłożach z cegły, o pow. do 1 m2 w 1 miejscu</t>
  </si>
  <si>
    <t>KNR 0-23 2611-01</t>
  </si>
  <si>
    <t>KNR 0-23 2611-02</t>
  </si>
  <si>
    <t>Przygotowanie starego podłoża pod docieplenie metodą lekką-mokrą - jednokrotne gruntowanie emulsją  J.W.</t>
  </si>
  <si>
    <t>KNR 0-23 2612-01</t>
  </si>
  <si>
    <t>Ocieplenie ścian budynków płytami fasadowymi z wełny mineralnej gr. 15cm-  przyklejenie płyt  do ścian oraz mocowanie łącznikami mechanicznymi  WI- 18.5*4.8=75,84  WIV-17.7*5.36=94,9  Okna i drzwi (1.1*(5.9+1.2+5.4)); (1.6*1.1+1.15*1.1+1.05*1.25+2,4*2,4)</t>
  </si>
  <si>
    <t>KNR 0-23 2612-02</t>
  </si>
  <si>
    <t>Ocieplenie ścian budynków płytami z wełny mineralnej - przyklejenie płyt do ościeży i gzymsów  ościeża:(1,1*6+5,7+1,15+5,6+4*2,1+1,6+1,15+1,05+2*2,25+3*2,4)*0,3=12,885</t>
  </si>
  <si>
    <t>KNR 0-23 2612-06</t>
  </si>
  <si>
    <t>Ocieplenie ścian budynków płytami styropianowymi - przyklejenie warstwy siatki na ścianach</t>
  </si>
  <si>
    <t>Ocieplenie ścian budynków płytami styropianowymi- przyklejenie warstwy siatki na ościeżach i gzymsach</t>
  </si>
  <si>
    <t>KNR 0-23 2612-08</t>
  </si>
  <si>
    <t>Ocieplenie ścian budynków płytami styropianowymi - ochrona narożników wklęsłych kątownikiem metalowym</t>
  </si>
  <si>
    <t>KNR 0-23 0932-01</t>
  </si>
  <si>
    <t>Wyprawa elewacyjna cienkowarstwowa z tynku mineralnego  gr. 3 mm wykonana ręcznie na uprzednio przygotowanym podłożu - nałożenie podkładowej masy tynkarskiej</t>
  </si>
  <si>
    <t>KNR 0-23 0931-04</t>
  </si>
  <si>
    <t>Wyprawa elewacyjna cienkowarstwowa z tynku mineralnego  gr. 2 mm wykonana ręcznie na uprzednio przygotowanym podłożu - ościeża o szer. do 30 cm oraz gzymsy warstwa podkładowa masy tynkarskiej</t>
  </si>
  <si>
    <t>KNR 0-23 0931-02</t>
  </si>
  <si>
    <t>Wyprawa elewacyjna cienkowarstwowa z tynku mineralnego  gr. 2 mm wykonana ręcznie na uprzednio przygotowanym podłożu - ściany płaskie i powierzchnie poziome  poz.15.</t>
  </si>
  <si>
    <t>Wyprawa elewacyjna cienkowarstwowa z tynku mineralnego  gr. 2 mm wykonana ręcznie na uprzednio przygotowanym podłożu - ościeża i gzymsy</t>
  </si>
  <si>
    <t>KNNR 2 1405-02 analogia</t>
  </si>
  <si>
    <t>Malowanie tynków zewnętrznych  farbami silikonowymi- ściany zewnętrzne,  ościeża</t>
  </si>
  <si>
    <t>KNR 2-02 1913-01</t>
  </si>
  <si>
    <t>Dylatacje</t>
  </si>
  <si>
    <t>KNR 2-02 0617-06</t>
  </si>
  <si>
    <t>Izolacje szczelin dylatacyjnych konstrukcyjnych</t>
  </si>
  <si>
    <t>KNR 2-02 1604-01</t>
  </si>
  <si>
    <t>Rusztowania zewnętrzne rurowe o wys.do 10 m</t>
  </si>
  <si>
    <t>Docieplenie ścian fundamentowych</t>
  </si>
  <si>
    <t>KNR 2-01 0318-02 analogia</t>
  </si>
  <si>
    <t>Wykopy liniowe o ścianach pionowych głębokości do1,5 m i szer.do1.0 m w gr.kat.III-IV pod fundamenty z wydobyciem urobku wyciągiem mechanicznym</t>
  </si>
  <si>
    <t>KNR 2-01 0321-02</t>
  </si>
  <si>
    <t>Pełne umocnienie pionowych ścian wykopów liniowych o szer.do 1m i głęb.do 1,5m balami drew.w gruntach suchych kat.III-IV z rozbiórką</t>
  </si>
  <si>
    <t>Przygotowanie starego podłoża pod docieplenie metodą lekką-mokrą - oczyszczenie mechaniczne i zmycie</t>
  </si>
  <si>
    <t>KNR 2-02 0601-01</t>
  </si>
  <si>
    <t>Izolacje przeciwwilgoc.powłokowe bitumiczne - pierwsza warstwa</t>
  </si>
  <si>
    <t>KNR 2-02 0601-02</t>
  </si>
  <si>
    <t>Izolacje przeciwwilgoc.powłokowe bitumiczne - druga warstwa</t>
  </si>
  <si>
    <t>KNR 0-23 2612-01 analogia</t>
  </si>
  <si>
    <t>Ocieplenie ścian fundamentowych budynków płytami styrodurowymi gr. 15cm,  - przyklejenie płyt do ścian budynku</t>
  </si>
  <si>
    <t>Ocieplenie ścian fundamentowych budynków płytami fasadowymi z wełny mineralnej gr. 15cm,  - przyklejenie płyt do ścian budynku</t>
  </si>
  <si>
    <t>Ocieplenie ścian budynków płytami styrodurowymi -przyklejenie warstwy siatki na ścianach  budynku</t>
  </si>
  <si>
    <t>KNNR-W 3 0207-02</t>
  </si>
  <si>
    <t>Izolacje pionowe ścian fundamentowych z folii kubełkowej z gruntowaniem powierzchni</t>
  </si>
  <si>
    <t>KNR 2-02 0901-01 analogia</t>
  </si>
  <si>
    <t>Tynki zewn.- tynk mozaikowy- ściany budynku</t>
  </si>
  <si>
    <t>KNR 2-01 0320-05</t>
  </si>
  <si>
    <t>Zasypywanie wykopów liniowych o ścianach pionowych głębokości do 1,5 m kat.gr.III-IV</t>
  </si>
  <si>
    <t>KSNR 6 0802-03</t>
  </si>
  <si>
    <t>Rozebranie nawierzchni z mas mineralno-bitumicznych gr. 4 cm ręcznie</t>
  </si>
  <si>
    <t>KNR 4-01 0108-06 analogia</t>
  </si>
  <si>
    <t>KNR 4-01 0108-08 analogia</t>
  </si>
  <si>
    <t>KSNR 6 0101-08</t>
  </si>
  <si>
    <t>Koryta wykonywane ręcznie gł. 20 cm w gruncie kat. III-IV</t>
  </si>
  <si>
    <t>KSNR 6 0105-02</t>
  </si>
  <si>
    <t>Warstwy podsypkowe piaskowe zagęszczane ręcznie o gr.5 cm Krotność = 10</t>
  </si>
  <si>
    <t>KSNR 6 0105-06</t>
  </si>
  <si>
    <t>Warstwy podsypkowe cementowo-piaskowe zagęszczane ręcznie o gr.5 cm Krotność = 3</t>
  </si>
  <si>
    <t>KNNR 6 0502-02</t>
  </si>
  <si>
    <t>Opaska budynku z kostki brukowej kostki szarej wibroprasowanej gr. 6cm na podsypce  z wypełnieniem spoin piaskiem</t>
  </si>
  <si>
    <t>KNNR 6 0404-01</t>
  </si>
  <si>
    <t>Obrzeża betonowe o wymiarach 25x5 cm szare na podsypce piaskowej, spoiny wypełnione zaprawą cementową</t>
  </si>
  <si>
    <t>Docieplenie stropodachu niewentylowanego, wymiana pokrycia zadaszenia rampy</t>
  </si>
  <si>
    <t>KNR 2-02 0609-01</t>
  </si>
  <si>
    <t>Izolacje cieplne i przeciwdzwiękowe z płyt styropianowych-  gr. 15cm, poziome na wierzchu konstr.na klej bitumiczny</t>
  </si>
  <si>
    <t>Izolacje cieplne i przeciwdzwiękowe z płyt z wełny mineralnej gr. 15cm, poziome na wierzchu konstr.</t>
  </si>
  <si>
    <t>KNNR-W 3 0506-02</t>
  </si>
  <si>
    <t>Naprawa pokryć papą termozgrzewalną (2-warstwowe pokrycie z papy mocowanej mech. oraz papy wierzchniego pokrycia na istn.pokryciu z papy)</t>
  </si>
  <si>
    <t>KNR-W 4-01 0518-06</t>
  </si>
  <si>
    <t>Rozbiórka pokrycia z papy na dachach betonowych - rozbiórka pasów przyrynnowych</t>
  </si>
  <si>
    <t>KNR 4-01 0631-01</t>
  </si>
  <si>
    <t>Impregnacja ogniochronna desek, bali, legarów i krawędziaków</t>
  </si>
  <si>
    <t>KNR 2-02 0406-07</t>
  </si>
  <si>
    <t>Deski krótkie o dł.do 2m, - przekr.poprz.drewna do 180cm2 z tarcicy nasyc.  przekrój 6x12cm</t>
  </si>
  <si>
    <t>m3 drew.</t>
  </si>
  <si>
    <t>KNR-W 4-01 0518-01</t>
  </si>
  <si>
    <t>Drobne naprawy pokrycia z papy polegające na umocowaniu pokrycia i zakitowaniu-pasy przyrynnowe</t>
  </si>
  <si>
    <t>Impregnacja ogniochronna desek, bali, legarów i krawędziaków- listwa do mocowania rynhaków-zadaszenie rampy</t>
  </si>
  <si>
    <t>Deski krótkie o dł.do 2m, - przekr.poprz.drewna do 180cm2 z tarcicy nasyc-.listwa do mocowania rynhaków-zadaszenie rampy</t>
  </si>
  <si>
    <t>KNR 0-25 0104-03 analogia</t>
  </si>
  <si>
    <t>Czyszczenie konstrukcji szkieletowych do stopnia St 2 - stan wyjściowy powierzchni B</t>
  </si>
  <si>
    <t>KNR-W 2-02 1518-07</t>
  </si>
  <si>
    <t>Dwukrotne malowanie ochronne farbami poliwinylowymi elementów metalowych o pow. ponad 0.5 m2</t>
  </si>
  <si>
    <t>KNR 4-01 0522-05</t>
  </si>
  <si>
    <t>Wymiana starego pokrycia na pokrycie z blachy trapezowej, stalowej, ocynkowanej, powlekanej</t>
  </si>
  <si>
    <t>KNNR 2 0504-02 analogia</t>
  </si>
  <si>
    <t>Obróbki blacharskie z blachy stalowej ocynkowanej przy szerokości w rozwinięciu ponad 25 cm- pas przy zadaszeniu rampy</t>
  </si>
  <si>
    <t>KNR 2-02 1213-04 analogia</t>
  </si>
  <si>
    <t>Drabiny zewnętrzne z kabłąkami o dług.ponad 4 m</t>
  </si>
  <si>
    <t>KNR 2-02 0701-10 analogia</t>
  </si>
  <si>
    <t>Podniesienie podstaw wywietrzaków dachowych, nowe obróbki blach.</t>
  </si>
  <si>
    <t>szt</t>
  </si>
  <si>
    <t>Remont kominów i czapek</t>
  </si>
  <si>
    <t>KNR 2-02 0122-01 analogia</t>
  </si>
  <si>
    <t>Wieloprzewodowe kominy wolno stojące z cegieł - uzupełnienie ubytków kominów</t>
  </si>
  <si>
    <t>KNR 0-23 2615-02 kalk. własna</t>
  </si>
  <si>
    <t>Docieplenie kominów z cegły płytami z wełny mineralnej - system - przy użyciu got. zapraw klejących wraz z przyg. podłoża i ręczne wyk. wyprawy elew. z got. suchej mieszanki</t>
  </si>
  <si>
    <t>KNR 2-02 0604-03</t>
  </si>
  <si>
    <t>Izolacje przeciwwilgociowe z papy pow. termozgrzewalnej-pierwsza warstwa- kominy</t>
  </si>
  <si>
    <t>KNR 4-01 0531-01</t>
  </si>
  <si>
    <t>Uzupeł.obróbek blachar.kołnierzy kominów  blachy z cynku- gzyms profilowany</t>
  </si>
  <si>
    <t>Uzupeł.obróbek kominów- izokliny styropianowe laminowane</t>
  </si>
  <si>
    <t>Kratki wentylacyjne kominowe</t>
  </si>
  <si>
    <t>Obróbki blacharskie</t>
  </si>
  <si>
    <t>KNR 4-01 0535-08</t>
  </si>
  <si>
    <t>Rozebranie obróbek blacharskich murów ogniowych, okapów, kołnierzy, gzymsów itp. z blachy nie nadającej się do użytku</t>
  </si>
  <si>
    <t>KNR 4-01 0535-06</t>
  </si>
  <si>
    <t>Rozebranie rur spustowych z blachy nie nadającej się do użytku</t>
  </si>
  <si>
    <t>KNR 4-01 0535-04</t>
  </si>
  <si>
    <t>Rozebranie rynien z blachy nie nadającej się do użytku</t>
  </si>
  <si>
    <t>Rozebranie obróbek blacharskich- parapety zewnętrzne</t>
  </si>
  <si>
    <t>KNR 2-02 0508-09 analogia</t>
  </si>
  <si>
    <t>Zbiorniczki przy rynnach - z blachy ocynkowanej-demontaż</t>
  </si>
  <si>
    <t>Obróbki blacharskie z blachy stalowej ocynkowanej przy szerokości w rozwinięciu ponad 25 cm</t>
  </si>
  <si>
    <t>KNR-W 2-02 0529-02</t>
  </si>
  <si>
    <t>Rury spustowe okrągłe, stalowe, o śr.15 cm - montaż z gotowych elementów</t>
  </si>
  <si>
    <t>KNR-W 2-02 0519-04</t>
  </si>
  <si>
    <t>Rynny dachowe półokrągłe o śr. 18 cm - z blachy stalowej ocynkowanej</t>
  </si>
  <si>
    <t>KNNR 2 0504-02</t>
  </si>
  <si>
    <t>Obróbki blacharskie z blachy stalowej powlekanej przy szerokości w rozwinięciu ponad 25 cm - parapety zewnętrzne</t>
  </si>
  <si>
    <t>KNR 2-02 0508-09</t>
  </si>
  <si>
    <t>Zbiorniczki przy rynnach - z blachy ocynkowanej powlekanej</t>
  </si>
  <si>
    <t>Remont podestów i schodów</t>
  </si>
  <si>
    <t>KNR 2-02 1207-02 analogia</t>
  </si>
  <si>
    <t>Balustrady schodowe z prętów stalowych osadzone w schodach żelbetowych o masie do 10 kg</t>
  </si>
  <si>
    <t>KNR 2-02 0290-02</t>
  </si>
  <si>
    <t>Przygotowanie i montaż zbrojenia elem.budynków i budowli - pręty żebrowane</t>
  </si>
  <si>
    <t>t</t>
  </si>
  <si>
    <t>KNR 2-02 0202-01</t>
  </si>
  <si>
    <t>Ławy fundamentowe prostokątne żelbetowe, szer.do 0.6m</t>
  </si>
  <si>
    <t>KNR 2-02 0208-01</t>
  </si>
  <si>
    <t>Słupy żelbetowe, prostokątne o wys.do 4m</t>
  </si>
  <si>
    <t>KNR 2-02 0210-02</t>
  </si>
  <si>
    <t>Belki i podciągi,</t>
  </si>
  <si>
    <t>Izolacje bitum. Krotność = 2</t>
  </si>
  <si>
    <t>KNR 2-02 0218-02</t>
  </si>
  <si>
    <t>Schody żelbetowe proste na płycie grubości 8 cm</t>
  </si>
  <si>
    <t>KNR 2-02 0218-06</t>
  </si>
  <si>
    <t>Schody żelbetowe, - dodatek za każdy 1cm różnicy grub.płyty Krotność = 7</t>
  </si>
  <si>
    <t>NNRNKB 202 1130-02 analogia</t>
  </si>
  <si>
    <t>(z.VII) Warstwy wyrównujące i wygładzające z zaprawy samopoziomującej gr. 5 mm-remont  schodów  zew.</t>
  </si>
  <si>
    <t>NNRNKB 202 2806-06</t>
  </si>
  <si>
    <t>Posadzki z gresu</t>
  </si>
  <si>
    <t>Tynki zewn.- tynk mozaikowy- schody- słupy i belki</t>
  </si>
  <si>
    <t>Stolarka okienna. Roboty wykończeniowe</t>
  </si>
  <si>
    <t>KNR 4-04 0303-01</t>
  </si>
  <si>
    <t>Rozebranie ścian żelbetowych o grub.do 20 cm</t>
  </si>
  <si>
    <t>KNR 2-02 0207-04</t>
  </si>
  <si>
    <t>Ściany żelbetowe proste gr.12 cm wys.do 8m</t>
  </si>
  <si>
    <t>KNR 2-02 0207-07</t>
  </si>
  <si>
    <t>Ściany żelbetowe - dodatek za każdy 1cm różnicy grub.ścian Krotność = 3</t>
  </si>
  <si>
    <t>KNNR-W 3 0702-06</t>
  </si>
  <si>
    <t>Wykucie z muru i wstawienie nowych drzwi zewnętrznych- aluminiowych pełnych  D2-1.6*2.1  D3-1.15*2.1  D5-2.4*2.4</t>
  </si>
  <si>
    <t>Wykucie z muru i wstawienie nowych drzwi zewnętrznych- stalowych pełnych o odporności ogniowej EI30  D2-1.6*2.1  D4- 1.05*2.25</t>
  </si>
  <si>
    <t>Wykucie z muru i wstawienie nowych bram segmentowych do magazynów  D1-2,4x2,4</t>
  </si>
  <si>
    <t>Wykucie z muru i wstawienie nowych bram segmentowych do magazynów  D6-3,1x2,4</t>
  </si>
  <si>
    <t>KNNR-W 3 0702-01</t>
  </si>
  <si>
    <t>Wykucie z muru i wstawienie nowych okien PCV  O2-2,53  O3- 19,4</t>
  </si>
  <si>
    <t>KNR 4-01 0711-01</t>
  </si>
  <si>
    <t>Uzup.tynk.zwyk.wew.kat.III z zapr.cem.-wap.na ścian.i słup.prostok.na podł.z cegły i pustaków (do 1m2 w 1 miej.)</t>
  </si>
  <si>
    <t>KNR 2-02 1503-02</t>
  </si>
  <si>
    <t>Dwukrotne malowanie zwykłe farbą emulsyjną tynków wewn.bez szpachlowania</t>
  </si>
  <si>
    <t>Nawietrzaki podokienne</t>
  </si>
  <si>
    <t>KNR-W 2-17 0156-01 z.o.3.3. 9902  analogia</t>
  </si>
  <si>
    <t>Nawiewniki podokienne - obiekty modernizowane - montaż nawiewników hydrosterowalnych</t>
  </si>
  <si>
    <t>Kratki wentylacyjne  wym. 30x30</t>
  </si>
  <si>
    <t>KNR-W 2-17 0146-02 analogia</t>
  </si>
  <si>
    <t>Czerpnie lub wyrzutnie ścienne prostokątne typ A o obw.do 1600 mm</t>
  </si>
  <si>
    <t>KNR 2-02 1210-03 analogia</t>
  </si>
  <si>
    <t>Kraty ponad 2 m2</t>
  </si>
  <si>
    <t>KNR 2-02 1215-04 analogia</t>
  </si>
  <si>
    <t>Drzwiczki do skrzynki elektrycznej osadzone w ścianach o pow.elem. ponad 1 m2</t>
  </si>
  <si>
    <t>Drzwiczki osadzone w ścianach o pow.elem. do 1 m2</t>
  </si>
  <si>
    <t>KNR 2-02 0219-04 analogia</t>
  </si>
  <si>
    <t>Daszek, plyty lite poliwęglanowe, kolor brązowy- gr. 8mm, z odwodnieniem</t>
  </si>
  <si>
    <t>KNR 0-31 0114-10</t>
  </si>
  <si>
    <t>Otuliny termoizolacyjne z wełny min. gr. 13 mm powlekane folią; rurociąg o śr. 10 mm</t>
  </si>
  <si>
    <t>Oprawy oświetleniowe</t>
  </si>
  <si>
    <t>KNR 4-03 1117-01</t>
  </si>
  <si>
    <t>Demontaż przewodów kabelkowych o łącznym przekroju żył do 6 mm2 z podłoża drewnianego ze zdjęciem uchwytów, wykuciem kołków lub odkręceniem śrub</t>
  </si>
  <si>
    <t>KNR 5-08 0110-01</t>
  </si>
  <si>
    <t>Rury winidurowe o śr. do 20 mm układane n.t. na gotowych uchwytach</t>
  </si>
  <si>
    <t>KNR 5-08 0101-06</t>
  </si>
  <si>
    <t>Montaż uchwytów pod rury winidurowe układane pojedynczo z przygotowaniem podłoża mechanicznie - przykręcenie do konstrukcji</t>
  </si>
  <si>
    <t>KNR 5-08 0207-01</t>
  </si>
  <si>
    <t>Przewody kabelkowe w powłoce polwinitowej (łączny przekrój żył Cu-6/Al-12 mm2) wciągane do rur</t>
  </si>
  <si>
    <t>KNNR 9 0501-02</t>
  </si>
  <si>
    <t>Wymiana opraw oświetleniowych świetlówkowych do 3x40W</t>
  </si>
  <si>
    <t>KNR 4-03 0308-07</t>
  </si>
  <si>
    <t>Wymiana przełącznika świecznikowego szeregowego, schodowego lub krzyżowego na betonie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</si>
  <si>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</si>
  <si>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</si>
  <si>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</si>
  <si>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</si>
  <si>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</si>
  <si>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</si>
  <si>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</si>
  <si>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</si>
  <si>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</si>
  <si>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</si>
  <si>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</si>
  <si>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</si>
  <si>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</si>
  <si>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</si>
  <si>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</si>
  <si>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II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</si>
  <si>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</si>
  <si>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</si>
  <si>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</si>
  <si>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</si>
  <si>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</si>
  <si>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</si>
  <si>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</si>
  <si>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</si>
  <si>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</si>
  <si>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</si>
  <si>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</si>
  <si>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</si>
  <si>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</si>
  <si>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</si>
  <si>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</si>
  <si>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</si>
  <si>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</si>
  <si>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</si>
  <si>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III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</si>
  <si>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</si>
  <si>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</si>
  <si>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</si>
  <si>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</si>
  <si>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</si>
  <si>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</si>
  <si>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</si>
  <si>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</si>
  <si>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</si>
  <si>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</si>
  <si>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</si>
  <si>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</si>
  <si>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</si>
  <si>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</si>
  <si>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</si>
  <si>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</si>
  <si>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</si>
  <si>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</si>
  <si>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</si>
  <si>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</si>
  <si>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</si>
  <si>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</si>
  <si>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IV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</si>
  <si>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</si>
  <si>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</si>
  <si>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</si>
  <si>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</si>
  <si>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</si>
  <si>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</si>
  <si>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</si>
  <si>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</si>
  <si>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</si>
  <si>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</si>
  <si>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</si>
  <si>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</si>
  <si>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V</t>
  </si>
  <si>
    <t>67.</t>
  </si>
  <si>
    <t>68.</t>
  </si>
  <si>
    <t>69.</t>
  </si>
  <si>
    <t>70.</t>
  </si>
  <si>
    <t>71.</t>
  </si>
  <si>
    <t>72.</t>
  </si>
  <si>
    <t>73.</t>
  </si>
  <si>
    <t>74.</t>
  </si>
  <si>
    <t>VI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</si>
  <si>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</si>
  <si>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</si>
  <si>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</si>
  <si>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</si>
  <si>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</si>
  <si>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</si>
  <si>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</si>
  <si>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</si>
  <si>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</si>
  <si>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</si>
  <si>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</si>
  <si>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</si>
  <si>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</si>
  <si>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</si>
  <si>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</si>
  <si>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VII</t>
  </si>
  <si>
    <t>90.</t>
  </si>
  <si>
    <t>91.</t>
  </si>
  <si>
    <t>92.</t>
  </si>
  <si>
    <t>93.</t>
  </si>
  <si>
    <t>94.</t>
  </si>
  <si>
    <t>95.</t>
  </si>
  <si>
    <t>VIII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</si>
  <si>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</si>
  <si>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</si>
  <si>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</si>
  <si>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</si>
  <si>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</si>
  <si>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</si>
  <si>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</si>
  <si>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</si>
  <si>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</si>
  <si>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</si>
  <si>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IX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</si>
  <si>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</si>
  <si>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</si>
  <si>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</si>
  <si>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</si>
  <si>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</si>
  <si>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</si>
  <si>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</si>
  <si>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</si>
  <si>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</si>
  <si>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</si>
  <si>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</si>
  <si>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</si>
  <si>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X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</si>
  <si>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</si>
  <si>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</si>
  <si>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</si>
  <si>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</si>
  <si>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</si>
  <si>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</si>
  <si>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</si>
  <si>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</si>
  <si>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</si>
  <si>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</si>
  <si>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</si>
  <si>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</si>
  <si>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</si>
  <si>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</si>
  <si>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</si>
  <si>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</si>
  <si>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</si>
  <si>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</si>
  <si>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</si>
  <si>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</si>
  <si>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XI</t>
  </si>
  <si>
    <t>138.</t>
  </si>
  <si>
    <t>139.</t>
  </si>
  <si>
    <t>140.</t>
  </si>
  <si>
    <t>141.</t>
  </si>
  <si>
    <t>142.</t>
  </si>
  <si>
    <t>143.</t>
  </si>
  <si>
    <t xml:space="preserve"> kalk. własna</t>
  </si>
  <si>
    <t>Instalacja odgromowa</t>
  </si>
  <si>
    <t>Opaska odwadniająca</t>
  </si>
  <si>
    <t>ST2</t>
  </si>
  <si>
    <t>ST8</t>
  </si>
  <si>
    <t>ST3</t>
  </si>
  <si>
    <t>ST4, ST7</t>
  </si>
  <si>
    <t>ST4</t>
  </si>
  <si>
    <t>ST5</t>
  </si>
  <si>
    <t>ST6</t>
  </si>
  <si>
    <t>Wykucie z muru i wstawienie nowych okien aluminiowych  O1A=59,46  O1B-52,86  O4-6,27  O5-6,16</t>
  </si>
  <si>
    <t>Przygotowanie starego podłoża pod docieplenie metodą lekką-mokrą - oczyszczenie mechaniczne i zmycie  WIDOK I- 15.8*4.8+103.3*5.3=623,30  WIDOK II-36,4*3.6=131,04 WIDOK IV-18.8*5+17.7*5.36=188,87  -GZYMSY, OŚCIEŻA  stolarka okienna:1.1*(102.6+5.9+1.7*11+1.2+5.4+1.2)  stolarka drzwiowa 2,4*2,4*6+3,1*2,4*2+1,6*1,1*2+1,15*1,1+1,05*1,25</t>
  </si>
  <si>
    <t>Ocieplenie ścian budynków płytami styropianowymi gr. 15cm-  przyklejenie płyt styropianowych do ścian oraz mocowanie łącznikami mechanicznymi  WIDOK I- 103.3*5.3=547,5  WIDOK II-36,4*3.6=131,04  WIDOK IV-18.8*5=94  stolarka okienna:1.1*(102.6+1.7*11+1.2)  stolarka drzwiowa 2,4*2,4*5+3,1*2,4*2+1,6*1,1</t>
  </si>
  <si>
    <t>Ocieplenie ścian budynków płytami styropianowymi - przyklejenie płyt styropianowych do ościeży i gzymsów  ościeża:((1.1*28+54,05+48,05+1,15+11*1,6)+(5*3*2.4+1,6+2*2,1+2*(3,1+2*2,4)))*0.3=62,775gzymsy:(103,3+35,6+103.3)*0.6=145,32</t>
  </si>
  <si>
    <t>Ocieplenie ścian budynków płytami styropianowymi  - ochrona narożników wypukłych kątownikiem metalowym  OKNA i DRZWI- (1.1*33+102.6+5.9+1.7*11+1.2+5.4+1.2)+2.4*21+2*8+1*2+1.6*2=242,9  NAROŻA-6,50+4.9*2+6.3*2=28,9  COKÓŁ-17.7+15.8+36,7+119,3+19=208,5</t>
  </si>
  <si>
    <t>Wywóz gruzu samochodami samowyładowczymi - za każdy nast. 1 km na odległóść 20 km</t>
  </si>
  <si>
    <t>Wywóz gruzu samochodami samowyładowczymi - za każdy nast. 1 km na odległość 20 km</t>
  </si>
  <si>
    <t>Załącznik nr 1 
do umowy nr</t>
  </si>
  <si>
    <t>SZCZEGÓŁOWY ZAKRES ROBÓT</t>
  </si>
  <si>
    <t>„Przebudowa budynku magazynowego z termomodernizacją położonego w Zielonce przy ul. 11 listopada 2”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</si>
</sst>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00"/>
  </numFmts>
  <fonts count="2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5" applyNumberFormat="0" applyAlignment="0" applyProtection="0"/>
    <xf numFmtId="0" fontId="8" fillId="27" borderId="6" applyNumberFormat="0" applyAlignment="0" applyProtection="0"/>
    <xf numFmtId="0" fontId="9" fillId="28" borderId="0" applyNumberFormat="0" applyBorder="0" applyAlignment="0" applyProtection="0"/>
    <xf numFmtId="0" fontId="10" fillId="0" borderId="7" applyNumberFormat="0" applyFill="0" applyAlignment="0" applyProtection="0"/>
    <xf numFmtId="0" fontId="11" fillId="29" borderId="8" applyNumberFormat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27" borderId="5" applyNumberFormat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31" borderId="13" applyNumberFormat="0" applyFont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2" fontId="0" fillId="0" borderId="1" xfId="0" applyNumberFormat="1" applyBorder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3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9"/>
  <sheetViews>
    <sheetView tabSelected="1" view="pageBreakPreview" topLeftCell="A145" zoomScale="75" zoomScaleNormal="100" zoomScaleSheetLayoutView="75" workbookViewId="0">
      <selection activeCell="C4" sqref="C4"/>
    </sheetView>
  </sheetViews>
  <sheetFormatPr defaultRowHeight="15"/>
  <cols>
    <col min="1" max="1" width="5" customWidth="1"/>
    <col min="2" max="2" width="14.85546875" style="1" customWidth="1"/>
    <col min="3" max="3" width="57.5703125" style="1" customWidth="1"/>
    <col min="4" max="4" width="9.140625" style="2"/>
    <col min="5" max="5" width="11.42578125" style="10" customWidth="1"/>
  </cols>
  <sheetData>
    <row r="1" spans="1:5">
      <c r="D1" s="16" t="s">
        <v>428</v>
      </c>
      <c r="E1" s="16"/>
    </row>
    <row r="2" spans="1:5" ht="18.75">
      <c r="A2" s="17" t="s">
        <v>429</v>
      </c>
      <c r="B2" s="17"/>
      <c r="C2" s="17"/>
      <c r="D2" s="17"/>
      <c r="E2" s="17"/>
    </row>
    <row r="3" spans="1:5" ht="52.5" customHeight="1">
      <c r="A3" s="17" t="s">
        <v>430</v>
      </c>
      <c r="B3" s="17"/>
      <c r="C3" s="17"/>
      <c r="D3" s="17"/>
      <c r="E3" s="17"/>
    </row>
    <row r="5" spans="1:5">
      <c r="A5" s="6" t="s">
        <v>0</v>
      </c>
      <c r="B5" s="12" t="s">
        <v>1</v>
      </c>
      <c r="C5" s="12" t="s">
        <v>2</v>
      </c>
      <c r="D5" s="6" t="s">
        <v>3</v>
      </c>
      <c r="E5" s="6" t="s">
        <v>4</v>
      </c>
    </row>
    <row r="6" spans="1:5">
      <c r="A6" s="5" t="s">
        <v>257</v>
      </c>
      <c r="B6" s="11" t="s">
        <v>414</v>
      </c>
      <c r="C6" s="13" t="s">
        <v>5</v>
      </c>
      <c r="D6" s="14"/>
      <c r="E6" s="15"/>
    </row>
    <row r="7" spans="1:5">
      <c r="A7" s="3" t="s">
        <v>258</v>
      </c>
      <c r="B7" s="4" t="s">
        <v>411</v>
      </c>
      <c r="C7" s="4" t="s">
        <v>6</v>
      </c>
      <c r="D7" s="6" t="s">
        <v>7</v>
      </c>
      <c r="E7" s="7">
        <v>1</v>
      </c>
    </row>
    <row r="8" spans="1:5">
      <c r="A8" s="3" t="s">
        <v>259</v>
      </c>
      <c r="B8" s="4" t="s">
        <v>411</v>
      </c>
      <c r="C8" s="4" t="s">
        <v>8</v>
      </c>
      <c r="D8" s="6" t="s">
        <v>7</v>
      </c>
      <c r="E8" s="7">
        <v>5</v>
      </c>
    </row>
    <row r="9" spans="1:5">
      <c r="A9" s="3" t="s">
        <v>260</v>
      </c>
      <c r="B9" s="4" t="s">
        <v>411</v>
      </c>
      <c r="C9" s="4" t="s">
        <v>9</v>
      </c>
      <c r="D9" s="6" t="s">
        <v>7</v>
      </c>
      <c r="E9" s="7">
        <v>13</v>
      </c>
    </row>
    <row r="10" spans="1:5">
      <c r="A10" s="3" t="s">
        <v>261</v>
      </c>
      <c r="B10" s="4" t="s">
        <v>411</v>
      </c>
      <c r="C10" s="4" t="s">
        <v>10</v>
      </c>
      <c r="D10" s="6" t="s">
        <v>7</v>
      </c>
      <c r="E10" s="7">
        <v>1</v>
      </c>
    </row>
    <row r="11" spans="1:5">
      <c r="A11" s="3" t="s">
        <v>262</v>
      </c>
      <c r="B11" s="4" t="s">
        <v>411</v>
      </c>
      <c r="C11" s="4" t="s">
        <v>11</v>
      </c>
      <c r="D11" s="6" t="s">
        <v>7</v>
      </c>
      <c r="E11" s="7">
        <v>2</v>
      </c>
    </row>
    <row r="12" spans="1:5">
      <c r="A12" s="3" t="s">
        <v>263</v>
      </c>
      <c r="B12" s="4" t="s">
        <v>411</v>
      </c>
      <c r="C12" s="4" t="s">
        <v>12</v>
      </c>
      <c r="D12" s="6" t="s">
        <v>7</v>
      </c>
      <c r="E12" s="7">
        <v>2</v>
      </c>
    </row>
    <row r="13" spans="1:5">
      <c r="A13" s="3" t="s">
        <v>264</v>
      </c>
      <c r="B13" s="4" t="s">
        <v>411</v>
      </c>
      <c r="C13" s="4" t="s">
        <v>13</v>
      </c>
      <c r="D13" s="6" t="s">
        <v>7</v>
      </c>
      <c r="E13" s="7">
        <v>26</v>
      </c>
    </row>
    <row r="14" spans="1:5">
      <c r="A14" s="3" t="s">
        <v>265</v>
      </c>
      <c r="B14" s="4" t="s">
        <v>411</v>
      </c>
      <c r="C14" s="4" t="s">
        <v>14</v>
      </c>
      <c r="D14" s="6" t="s">
        <v>15</v>
      </c>
      <c r="E14" s="7">
        <f>1.2*(102.6+5.9+1.7*11)</f>
        <v>152.63999999999999</v>
      </c>
    </row>
    <row r="15" spans="1:5">
      <c r="A15" s="3" t="s">
        <v>266</v>
      </c>
      <c r="B15" s="4" t="s">
        <v>411</v>
      </c>
      <c r="C15" s="4" t="s">
        <v>16</v>
      </c>
      <c r="D15" s="6" t="s">
        <v>17</v>
      </c>
      <c r="E15" s="7">
        <v>102.1</v>
      </c>
    </row>
    <row r="16" spans="1:5" ht="30">
      <c r="A16" s="3" t="s">
        <v>267</v>
      </c>
      <c r="B16" s="4" t="s">
        <v>411</v>
      </c>
      <c r="C16" s="4" t="s">
        <v>18</v>
      </c>
      <c r="D16" s="6" t="s">
        <v>15</v>
      </c>
      <c r="E16" s="7">
        <f>102.1*2.5+0.5*1</f>
        <v>255.75</v>
      </c>
    </row>
    <row r="17" spans="1:5" ht="30">
      <c r="A17" s="3" t="s">
        <v>268</v>
      </c>
      <c r="B17" s="4" t="s">
        <v>19</v>
      </c>
      <c r="C17" s="4" t="s">
        <v>20</v>
      </c>
      <c r="D17" s="6" t="s">
        <v>17</v>
      </c>
      <c r="E17" s="7">
        <f>2.5+3</f>
        <v>5.5</v>
      </c>
    </row>
    <row r="18" spans="1:5" ht="30">
      <c r="A18" s="3" t="s">
        <v>269</v>
      </c>
      <c r="B18" s="4" t="s">
        <v>21</v>
      </c>
      <c r="C18" s="4" t="s">
        <v>22</v>
      </c>
      <c r="D18" s="6" t="s">
        <v>23</v>
      </c>
      <c r="E18" s="7">
        <f>(1*2.2+0.8*2.8)*0.15</f>
        <v>0.66599999999999993</v>
      </c>
    </row>
    <row r="19" spans="1:5" ht="30">
      <c r="A19" s="3" t="s">
        <v>270</v>
      </c>
      <c r="B19" s="4" t="s">
        <v>24</v>
      </c>
      <c r="C19" s="4" t="s">
        <v>25</v>
      </c>
      <c r="D19" s="6" t="s">
        <v>23</v>
      </c>
      <c r="E19" s="7">
        <f>0.666+255*0.025+152.64*0.01</f>
        <v>8.567400000000001</v>
      </c>
    </row>
    <row r="20" spans="1:5" ht="30">
      <c r="A20" s="3" t="s">
        <v>271</v>
      </c>
      <c r="B20" s="4" t="s">
        <v>26</v>
      </c>
      <c r="C20" s="4" t="s">
        <v>426</v>
      </c>
      <c r="D20" s="6" t="s">
        <v>23</v>
      </c>
      <c r="E20" s="7">
        <f>0.666+255*0.025+152.64*0.01</f>
        <v>8.567400000000001</v>
      </c>
    </row>
    <row r="21" spans="1:5">
      <c r="A21" s="5" t="s">
        <v>272</v>
      </c>
      <c r="B21" s="11" t="s">
        <v>415</v>
      </c>
      <c r="C21" s="13" t="s">
        <v>412</v>
      </c>
      <c r="D21" s="14"/>
      <c r="E21" s="15"/>
    </row>
    <row r="22" spans="1:5" ht="30">
      <c r="A22" s="3" t="s">
        <v>273</v>
      </c>
      <c r="B22" s="4" t="s">
        <v>28</v>
      </c>
      <c r="C22" s="4" t="s">
        <v>29</v>
      </c>
      <c r="D22" s="6" t="s">
        <v>17</v>
      </c>
      <c r="E22" s="7">
        <v>160</v>
      </c>
    </row>
    <row r="23" spans="1:5" ht="30">
      <c r="A23" s="3" t="s">
        <v>274</v>
      </c>
      <c r="B23" s="4" t="s">
        <v>30</v>
      </c>
      <c r="C23" s="4" t="s">
        <v>31</v>
      </c>
      <c r="D23" s="6" t="s">
        <v>17</v>
      </c>
      <c r="E23" s="7">
        <v>650</v>
      </c>
    </row>
    <row r="24" spans="1:5" ht="45">
      <c r="A24" s="3" t="s">
        <v>275</v>
      </c>
      <c r="B24" s="4" t="s">
        <v>32</v>
      </c>
      <c r="C24" s="4" t="s">
        <v>33</v>
      </c>
      <c r="D24" s="6" t="s">
        <v>15</v>
      </c>
      <c r="E24" s="7">
        <v>20</v>
      </c>
    </row>
    <row r="25" spans="1:5" ht="45">
      <c r="A25" s="3" t="s">
        <v>276</v>
      </c>
      <c r="B25" s="4" t="s">
        <v>34</v>
      </c>
      <c r="C25" s="4" t="s">
        <v>35</v>
      </c>
      <c r="D25" s="6" t="s">
        <v>15</v>
      </c>
      <c r="E25" s="7">
        <v>20</v>
      </c>
    </row>
    <row r="26" spans="1:5" ht="30">
      <c r="A26" s="3" t="s">
        <v>277</v>
      </c>
      <c r="B26" s="4" t="s">
        <v>36</v>
      </c>
      <c r="C26" s="4" t="s">
        <v>37</v>
      </c>
      <c r="D26" s="6" t="s">
        <v>17</v>
      </c>
      <c r="E26" s="7">
        <v>50</v>
      </c>
    </row>
    <row r="27" spans="1:5" ht="30">
      <c r="A27" s="3" t="s">
        <v>278</v>
      </c>
      <c r="B27" s="4" t="s">
        <v>38</v>
      </c>
      <c r="C27" s="4" t="s">
        <v>39</v>
      </c>
      <c r="D27" s="6" t="s">
        <v>17</v>
      </c>
      <c r="E27" s="7">
        <v>50</v>
      </c>
    </row>
    <row r="28" spans="1:5" ht="30">
      <c r="A28" s="3" t="s">
        <v>279</v>
      </c>
      <c r="B28" s="4" t="s">
        <v>40</v>
      </c>
      <c r="C28" s="4" t="s">
        <v>41</v>
      </c>
      <c r="D28" s="6" t="s">
        <v>17</v>
      </c>
      <c r="E28" s="7">
        <f>3*20</f>
        <v>60</v>
      </c>
    </row>
    <row r="29" spans="1:5" ht="30">
      <c r="A29" s="3" t="s">
        <v>280</v>
      </c>
      <c r="B29" s="4" t="s">
        <v>42</v>
      </c>
      <c r="C29" s="4" t="s">
        <v>43</v>
      </c>
      <c r="D29" s="6" t="s">
        <v>17</v>
      </c>
      <c r="E29" s="7">
        <v>650</v>
      </c>
    </row>
    <row r="30" spans="1:5" ht="30">
      <c r="A30" s="3" t="s">
        <v>281</v>
      </c>
      <c r="B30" s="4" t="s">
        <v>44</v>
      </c>
      <c r="C30" s="4" t="s">
        <v>45</v>
      </c>
      <c r="D30" s="6" t="s">
        <v>17</v>
      </c>
      <c r="E30" s="7">
        <v>160</v>
      </c>
    </row>
    <row r="31" spans="1:5" ht="30">
      <c r="A31" s="3" t="s">
        <v>282</v>
      </c>
      <c r="B31" s="4" t="s">
        <v>46</v>
      </c>
      <c r="C31" s="4" t="s">
        <v>47</v>
      </c>
      <c r="D31" s="6" t="s">
        <v>17</v>
      </c>
      <c r="E31" s="7">
        <v>160</v>
      </c>
    </row>
    <row r="32" spans="1:5" ht="30">
      <c r="A32" s="3" t="s">
        <v>283</v>
      </c>
      <c r="B32" s="4" t="s">
        <v>48</v>
      </c>
      <c r="C32" s="4" t="s">
        <v>49</v>
      </c>
      <c r="D32" s="6" t="s">
        <v>50</v>
      </c>
      <c r="E32" s="7">
        <f>46+9+20</f>
        <v>75</v>
      </c>
    </row>
    <row r="33" spans="1:5" ht="30">
      <c r="A33" s="3" t="s">
        <v>284</v>
      </c>
      <c r="B33" s="4" t="s">
        <v>48</v>
      </c>
      <c r="C33" s="4" t="s">
        <v>51</v>
      </c>
      <c r="D33" s="6" t="s">
        <v>50</v>
      </c>
      <c r="E33" s="7">
        <v>4</v>
      </c>
    </row>
    <row r="34" spans="1:5" ht="30">
      <c r="A34" s="3" t="s">
        <v>285</v>
      </c>
      <c r="B34" s="4" t="s">
        <v>48</v>
      </c>
      <c r="C34" s="4" t="s">
        <v>52</v>
      </c>
      <c r="D34" s="6" t="s">
        <v>50</v>
      </c>
      <c r="E34" s="7">
        <v>5</v>
      </c>
    </row>
    <row r="35" spans="1:5" ht="30">
      <c r="A35" s="3" t="s">
        <v>286</v>
      </c>
      <c r="B35" s="4" t="s">
        <v>53</v>
      </c>
      <c r="C35" s="4" t="s">
        <v>54</v>
      </c>
      <c r="D35" s="6" t="s">
        <v>50</v>
      </c>
      <c r="E35" s="7">
        <v>32</v>
      </c>
    </row>
    <row r="36" spans="1:5" ht="30">
      <c r="A36" s="3" t="s">
        <v>287</v>
      </c>
      <c r="B36" s="4" t="s">
        <v>55</v>
      </c>
      <c r="C36" s="4" t="s">
        <v>56</v>
      </c>
      <c r="D36" s="6" t="s">
        <v>50</v>
      </c>
      <c r="E36" s="7">
        <v>20</v>
      </c>
    </row>
    <row r="37" spans="1:5" ht="30">
      <c r="A37" s="3" t="s">
        <v>288</v>
      </c>
      <c r="B37" s="4" t="s">
        <v>57</v>
      </c>
      <c r="C37" s="4" t="s">
        <v>58</v>
      </c>
      <c r="D37" s="6" t="s">
        <v>50</v>
      </c>
      <c r="E37" s="7">
        <v>44</v>
      </c>
    </row>
    <row r="38" spans="1:5" ht="30">
      <c r="A38" s="3" t="s">
        <v>289</v>
      </c>
      <c r="B38" s="4" t="s">
        <v>59</v>
      </c>
      <c r="C38" s="4" t="s">
        <v>60</v>
      </c>
      <c r="D38" s="6" t="s">
        <v>50</v>
      </c>
      <c r="E38" s="7">
        <v>1</v>
      </c>
    </row>
    <row r="39" spans="1:5" ht="30">
      <c r="A39" s="3" t="s">
        <v>290</v>
      </c>
      <c r="B39" s="4" t="s">
        <v>61</v>
      </c>
      <c r="C39" s="4" t="s">
        <v>62</v>
      </c>
      <c r="D39" s="6" t="s">
        <v>50</v>
      </c>
      <c r="E39" s="7">
        <v>19</v>
      </c>
    </row>
    <row r="40" spans="1:5">
      <c r="A40" s="5" t="s">
        <v>291</v>
      </c>
      <c r="B40" s="11" t="s">
        <v>416</v>
      </c>
      <c r="C40" s="13" t="s">
        <v>63</v>
      </c>
      <c r="D40" s="14"/>
      <c r="E40" s="15"/>
    </row>
    <row r="41" spans="1:5" ht="30">
      <c r="A41" s="3" t="s">
        <v>292</v>
      </c>
      <c r="B41" s="4" t="s">
        <v>64</v>
      </c>
      <c r="C41" s="4" t="s">
        <v>65</v>
      </c>
      <c r="D41" s="6" t="s">
        <v>15</v>
      </c>
      <c r="E41" s="8">
        <f>(15.11+15.5+36.4+18.7)*1.1</f>
        <v>94.281000000000006</v>
      </c>
    </row>
    <row r="42" spans="1:5" ht="30">
      <c r="A42" s="3" t="s">
        <v>293</v>
      </c>
      <c r="B42" s="4" t="s">
        <v>66</v>
      </c>
      <c r="C42" s="4" t="s">
        <v>67</v>
      </c>
      <c r="D42" s="6" t="s">
        <v>15</v>
      </c>
      <c r="E42" s="8">
        <f>((15.11+15.5+36.4+18.7)*1.1)*0.15</f>
        <v>14.142150000000001</v>
      </c>
    </row>
    <row r="43" spans="1:5" ht="30">
      <c r="A43" s="3" t="s">
        <v>294</v>
      </c>
      <c r="B43" s="4" t="s">
        <v>24</v>
      </c>
      <c r="C43" s="4" t="s">
        <v>25</v>
      </c>
      <c r="D43" s="6" t="s">
        <v>23</v>
      </c>
      <c r="E43" s="8">
        <f>((15.11+15.5+36.4+18.7)*1.1)*0.03</f>
        <v>2.82843</v>
      </c>
    </row>
    <row r="44" spans="1:5" ht="30">
      <c r="A44" s="3" t="s">
        <v>295</v>
      </c>
      <c r="B44" s="4" t="s">
        <v>26</v>
      </c>
      <c r="C44" s="4" t="s">
        <v>427</v>
      </c>
      <c r="D44" s="6" t="s">
        <v>23</v>
      </c>
      <c r="E44" s="8">
        <f>((15.11+15.5+36.4+18.7)*1.1)*0.03</f>
        <v>2.82843</v>
      </c>
    </row>
    <row r="45" spans="1:5" ht="90">
      <c r="A45" s="3" t="s">
        <v>296</v>
      </c>
      <c r="B45" s="4" t="s">
        <v>68</v>
      </c>
      <c r="C45" s="4" t="s">
        <v>422</v>
      </c>
      <c r="D45" s="6" t="s">
        <v>15</v>
      </c>
      <c r="E45" s="8">
        <f>623.3+131.04+188.87-(1.1*(102.6+5.9+1.7*11+1.2+5.4+1.2))-(2.4*2.4*6+3.1*2.4*2+1.6*1.1*2+1.15*1.1+1.05*1.25)+(145.32+67.68+12.885)</f>
        <v>965.05749999999989</v>
      </c>
    </row>
    <row r="46" spans="1:5" ht="30">
      <c r="A46" s="3" t="s">
        <v>297</v>
      </c>
      <c r="B46" s="4" t="s">
        <v>69</v>
      </c>
      <c r="C46" s="4" t="s">
        <v>70</v>
      </c>
      <c r="D46" s="6" t="s">
        <v>15</v>
      </c>
      <c r="E46" s="8">
        <f>623.3+131.04+188.87-(1.1*(102.6+5.9+1.7*11+1.2+5.4+1.2))-(2.4*2.4*6+3.1*2.4*2+1.6*1.1*2+1.15*1.1+1.05*1.25)+(145.32+67.68+12.885)</f>
        <v>965.05749999999989</v>
      </c>
    </row>
    <row r="47" spans="1:5" ht="90">
      <c r="A47" s="3" t="s">
        <v>298</v>
      </c>
      <c r="B47" s="4" t="s">
        <v>71</v>
      </c>
      <c r="C47" s="4" t="s">
        <v>423</v>
      </c>
      <c r="D47" s="6" t="s">
        <v>15</v>
      </c>
      <c r="E47" s="7">
        <f>547.5+131.04+94-(1.1*(102.6+1.7*11+1.2))-(2.4*2.4*5+3.1*2.4*2+1.6*1.1)</f>
        <v>592.35</v>
      </c>
    </row>
    <row r="48" spans="1:5" ht="75">
      <c r="A48" s="3" t="s">
        <v>299</v>
      </c>
      <c r="B48" s="4" t="s">
        <v>71</v>
      </c>
      <c r="C48" s="4" t="s">
        <v>72</v>
      </c>
      <c r="D48" s="6" t="s">
        <v>15</v>
      </c>
      <c r="E48" s="8">
        <f>75.84+94.9-((1.1*(5.9+1.2+5.4))+(1.6*1.1+1.15*1.1+1.05*1.25+2.4*2.4))</f>
        <v>146.89250000000001</v>
      </c>
    </row>
    <row r="49" spans="1:5" ht="75">
      <c r="A49" s="3" t="s">
        <v>300</v>
      </c>
      <c r="B49" s="4" t="s">
        <v>73</v>
      </c>
      <c r="C49" s="4" t="s">
        <v>424</v>
      </c>
      <c r="D49" s="6" t="s">
        <v>15</v>
      </c>
      <c r="E49" s="7">
        <f>145.32+62.775</f>
        <v>208.095</v>
      </c>
    </row>
    <row r="50" spans="1:5" ht="60">
      <c r="A50" s="3" t="s">
        <v>301</v>
      </c>
      <c r="B50" s="4" t="s">
        <v>73</v>
      </c>
      <c r="C50" s="4" t="s">
        <v>74</v>
      </c>
      <c r="D50" s="6" t="s">
        <v>15</v>
      </c>
      <c r="E50" s="8">
        <f>(1.1*6+5.7+1.15+5.6+4*2.1+1.6+1.15+1.05+2*2.25+3*2.4)*0.3</f>
        <v>12.885</v>
      </c>
    </row>
    <row r="51" spans="1:5" ht="30">
      <c r="A51" s="3" t="s">
        <v>302</v>
      </c>
      <c r="B51" s="4" t="s">
        <v>75</v>
      </c>
      <c r="C51" s="4" t="s">
        <v>76</v>
      </c>
      <c r="D51" s="6" t="s">
        <v>15</v>
      </c>
      <c r="E51" s="8">
        <f>146.893+592.35</f>
        <v>739.24300000000005</v>
      </c>
    </row>
    <row r="52" spans="1:5" ht="30">
      <c r="A52" s="3" t="s">
        <v>303</v>
      </c>
      <c r="B52" s="4" t="s">
        <v>75</v>
      </c>
      <c r="C52" s="4" t="s">
        <v>77</v>
      </c>
      <c r="D52" s="6" t="s">
        <v>15</v>
      </c>
      <c r="E52" s="8">
        <f>208.095+12.885</f>
        <v>220.98</v>
      </c>
    </row>
    <row r="53" spans="1:5" ht="90">
      <c r="A53" s="3" t="s">
        <v>304</v>
      </c>
      <c r="B53" s="4" t="s">
        <v>78</v>
      </c>
      <c r="C53" s="4" t="s">
        <v>425</v>
      </c>
      <c r="D53" s="6" t="s">
        <v>17</v>
      </c>
      <c r="E53" s="7">
        <f>242.9+28.9+208.5</f>
        <v>480.3</v>
      </c>
    </row>
    <row r="54" spans="1:5" ht="30">
      <c r="A54" s="3" t="s">
        <v>305</v>
      </c>
      <c r="B54" s="4" t="s">
        <v>78</v>
      </c>
      <c r="C54" s="4" t="s">
        <v>79</v>
      </c>
      <c r="D54" s="6" t="s">
        <v>17</v>
      </c>
      <c r="E54" s="7">
        <v>5.35</v>
      </c>
    </row>
    <row r="55" spans="1:5" ht="45">
      <c r="A55" s="3" t="s">
        <v>306</v>
      </c>
      <c r="B55" s="4" t="s">
        <v>80</v>
      </c>
      <c r="C55" s="4" t="s">
        <v>81</v>
      </c>
      <c r="D55" s="6" t="s">
        <v>15</v>
      </c>
      <c r="E55" s="8">
        <f>146.893+592.35</f>
        <v>739.24300000000005</v>
      </c>
    </row>
    <row r="56" spans="1:5" ht="60">
      <c r="A56" s="3" t="s">
        <v>307</v>
      </c>
      <c r="B56" s="4" t="s">
        <v>82</v>
      </c>
      <c r="C56" s="4" t="s">
        <v>83</v>
      </c>
      <c r="D56" s="6" t="s">
        <v>15</v>
      </c>
      <c r="E56" s="8">
        <f>208.095+12.885</f>
        <v>220.98</v>
      </c>
    </row>
    <row r="57" spans="1:5" ht="45">
      <c r="A57" s="3" t="s">
        <v>308</v>
      </c>
      <c r="B57" s="4" t="s">
        <v>84</v>
      </c>
      <c r="C57" s="4" t="s">
        <v>85</v>
      </c>
      <c r="D57" s="6" t="s">
        <v>15</v>
      </c>
      <c r="E57" s="8">
        <f>146.893+592.35</f>
        <v>739.24300000000005</v>
      </c>
    </row>
    <row r="58" spans="1:5" ht="45">
      <c r="A58" s="3" t="s">
        <v>309</v>
      </c>
      <c r="B58" s="4" t="s">
        <v>84</v>
      </c>
      <c r="C58" s="4" t="s">
        <v>86</v>
      </c>
      <c r="D58" s="6" t="s">
        <v>15</v>
      </c>
      <c r="E58" s="8">
        <f>208.095+12.885</f>
        <v>220.98</v>
      </c>
    </row>
    <row r="59" spans="1:5" ht="30">
      <c r="A59" s="3" t="s">
        <v>310</v>
      </c>
      <c r="B59" s="4" t="s">
        <v>87</v>
      </c>
      <c r="C59" s="4" t="s">
        <v>88</v>
      </c>
      <c r="D59" s="6" t="s">
        <v>15</v>
      </c>
      <c r="E59" s="8">
        <v>965.06</v>
      </c>
    </row>
    <row r="60" spans="1:5" ht="30">
      <c r="A60" s="3" t="s">
        <v>311</v>
      </c>
      <c r="B60" s="4" t="s">
        <v>89</v>
      </c>
      <c r="C60" s="4" t="s">
        <v>90</v>
      </c>
      <c r="D60" s="6" t="s">
        <v>17</v>
      </c>
      <c r="E60" s="7">
        <f>5.23+5.2</f>
        <v>10.43</v>
      </c>
    </row>
    <row r="61" spans="1:5" ht="30">
      <c r="A61" s="3" t="s">
        <v>312</v>
      </c>
      <c r="B61" s="4" t="s">
        <v>91</v>
      </c>
      <c r="C61" s="4" t="s">
        <v>92</v>
      </c>
      <c r="D61" s="6" t="s">
        <v>17</v>
      </c>
      <c r="E61" s="7">
        <f>5.23+5.2</f>
        <v>10.43</v>
      </c>
    </row>
    <row r="62" spans="1:5" ht="30">
      <c r="A62" s="3" t="s">
        <v>313</v>
      </c>
      <c r="B62" s="4" t="s">
        <v>93</v>
      </c>
      <c r="C62" s="4" t="s">
        <v>94</v>
      </c>
      <c r="D62" s="6" t="s">
        <v>15</v>
      </c>
      <c r="E62" s="7">
        <f>623.3+131.04+188.87</f>
        <v>943.20999999999992</v>
      </c>
    </row>
    <row r="63" spans="1:5">
      <c r="A63" s="5" t="s">
        <v>314</v>
      </c>
      <c r="B63" s="11" t="s">
        <v>416</v>
      </c>
      <c r="C63" s="13" t="s">
        <v>95</v>
      </c>
      <c r="D63" s="14"/>
      <c r="E63" s="15"/>
    </row>
    <row r="64" spans="1:5" ht="45">
      <c r="A64" s="3" t="s">
        <v>315</v>
      </c>
      <c r="B64" s="4" t="s">
        <v>96</v>
      </c>
      <c r="C64" s="4" t="s">
        <v>97</v>
      </c>
      <c r="D64" s="6" t="s">
        <v>23</v>
      </c>
      <c r="E64" s="7">
        <f>(17.8+15.8+36.7+19)*1*1</f>
        <v>89.300000000000011</v>
      </c>
    </row>
    <row r="65" spans="1:5" ht="45">
      <c r="A65" s="3" t="s">
        <v>316</v>
      </c>
      <c r="B65" s="4" t="s">
        <v>98</v>
      </c>
      <c r="C65" s="4" t="s">
        <v>99</v>
      </c>
      <c r="D65" s="6" t="s">
        <v>15</v>
      </c>
      <c r="E65" s="7">
        <f>(17.8+15.8+36.7+19)*1</f>
        <v>89.300000000000011</v>
      </c>
    </row>
    <row r="66" spans="1:5" ht="30">
      <c r="A66" s="3" t="s">
        <v>317</v>
      </c>
      <c r="B66" s="4" t="s">
        <v>68</v>
      </c>
      <c r="C66" s="4" t="s">
        <v>100</v>
      </c>
      <c r="D66" s="6" t="s">
        <v>15</v>
      </c>
      <c r="E66" s="8">
        <f>(17.8+15.8+36.7+19)*2.14</f>
        <v>191.10200000000003</v>
      </c>
    </row>
    <row r="67" spans="1:5" ht="30">
      <c r="A67" s="3" t="s">
        <v>318</v>
      </c>
      <c r="B67" s="4" t="s">
        <v>66</v>
      </c>
      <c r="C67" s="4" t="s">
        <v>67</v>
      </c>
      <c r="D67" s="6" t="s">
        <v>15</v>
      </c>
      <c r="E67" s="8">
        <f>(17.8+15.8+36.7+19)*2.14</f>
        <v>191.10200000000003</v>
      </c>
    </row>
    <row r="68" spans="1:5" ht="30">
      <c r="A68" s="3" t="s">
        <v>319</v>
      </c>
      <c r="B68" s="4" t="s">
        <v>101</v>
      </c>
      <c r="C68" s="4" t="s">
        <v>102</v>
      </c>
      <c r="D68" s="6" t="s">
        <v>15</v>
      </c>
      <c r="E68" s="8">
        <f>(17.8+15.8+36.7+19)*2.14</f>
        <v>191.10200000000003</v>
      </c>
    </row>
    <row r="69" spans="1:5" ht="30">
      <c r="A69" s="3" t="s">
        <v>320</v>
      </c>
      <c r="B69" s="4" t="s">
        <v>103</v>
      </c>
      <c r="C69" s="4" t="s">
        <v>104</v>
      </c>
      <c r="D69" s="6" t="s">
        <v>15</v>
      </c>
      <c r="E69" s="8">
        <f>(17.8+15.8+36.7+19)*2.14</f>
        <v>191.10200000000003</v>
      </c>
    </row>
    <row r="70" spans="1:5" ht="30">
      <c r="A70" s="3" t="s">
        <v>321</v>
      </c>
      <c r="B70" s="4" t="s">
        <v>105</v>
      </c>
      <c r="C70" s="4" t="s">
        <v>106</v>
      </c>
      <c r="D70" s="6" t="s">
        <v>15</v>
      </c>
      <c r="E70" s="8">
        <f>(36.7+19)*2.14</f>
        <v>119.19800000000001</v>
      </c>
    </row>
    <row r="71" spans="1:5" ht="45">
      <c r="A71" s="3" t="s">
        <v>322</v>
      </c>
      <c r="B71" s="4" t="s">
        <v>105</v>
      </c>
      <c r="C71" s="4" t="s">
        <v>107</v>
      </c>
      <c r="D71" s="6" t="s">
        <v>15</v>
      </c>
      <c r="E71" s="8">
        <f>(17.8+15.8)*2.14</f>
        <v>71.904000000000011</v>
      </c>
    </row>
    <row r="72" spans="1:5" ht="30">
      <c r="A72" s="3" t="s">
        <v>323</v>
      </c>
      <c r="B72" s="4" t="s">
        <v>75</v>
      </c>
      <c r="C72" s="4" t="s">
        <v>108</v>
      </c>
      <c r="D72" s="6" t="s">
        <v>15</v>
      </c>
      <c r="E72" s="8">
        <f>(17.8+15.8+36.7+19)*2.14</f>
        <v>191.10200000000003</v>
      </c>
    </row>
    <row r="73" spans="1:5" ht="30">
      <c r="A73" s="3" t="s">
        <v>324</v>
      </c>
      <c r="B73" s="4" t="s">
        <v>109</v>
      </c>
      <c r="C73" s="4" t="s">
        <v>110</v>
      </c>
      <c r="D73" s="6" t="s">
        <v>15</v>
      </c>
      <c r="E73" s="8">
        <f>(17.8+15.8+36.7+19)*1</f>
        <v>89.300000000000011</v>
      </c>
    </row>
    <row r="74" spans="1:5" ht="30">
      <c r="A74" s="3" t="s">
        <v>325</v>
      </c>
      <c r="B74" s="4" t="s">
        <v>111</v>
      </c>
      <c r="C74" s="4" t="s">
        <v>112</v>
      </c>
      <c r="D74" s="6" t="s">
        <v>15</v>
      </c>
      <c r="E74" s="8">
        <f>(17.8+15.8+36.7+19+102.1)*1.14</f>
        <v>218.196</v>
      </c>
    </row>
    <row r="75" spans="1:5" ht="30">
      <c r="A75" s="3" t="s">
        <v>326</v>
      </c>
      <c r="B75" s="4" t="s">
        <v>113</v>
      </c>
      <c r="C75" s="4" t="s">
        <v>114</v>
      </c>
      <c r="D75" s="6" t="s">
        <v>23</v>
      </c>
      <c r="E75" s="7">
        <f>(17.8+15.8+36.7+19)*1*1</f>
        <v>89.300000000000011</v>
      </c>
    </row>
    <row r="76" spans="1:5">
      <c r="A76" s="5" t="s">
        <v>327</v>
      </c>
      <c r="B76" s="11" t="s">
        <v>416</v>
      </c>
      <c r="C76" s="13" t="s">
        <v>413</v>
      </c>
      <c r="D76" s="14"/>
      <c r="E76" s="15"/>
    </row>
    <row r="77" spans="1:5" ht="30">
      <c r="A77" s="3" t="s">
        <v>328</v>
      </c>
      <c r="B77" s="4" t="s">
        <v>115</v>
      </c>
      <c r="C77" s="4" t="s">
        <v>116</v>
      </c>
      <c r="D77" s="6" t="s">
        <v>15</v>
      </c>
      <c r="E77" s="7">
        <f>(17.8+15.8+36.7+19)*0.7</f>
        <v>62.510000000000005</v>
      </c>
    </row>
    <row r="78" spans="1:5" ht="30">
      <c r="A78" s="3" t="s">
        <v>329</v>
      </c>
      <c r="B78" s="4" t="s">
        <v>117</v>
      </c>
      <c r="C78" s="4" t="s">
        <v>25</v>
      </c>
      <c r="D78" s="6" t="s">
        <v>23</v>
      </c>
      <c r="E78" s="7">
        <f>((17.8+15.8+36.7+19)*0.7)*0.04</f>
        <v>2.5004000000000004</v>
      </c>
    </row>
    <row r="79" spans="1:5" ht="30">
      <c r="A79" s="3" t="s">
        <v>330</v>
      </c>
      <c r="B79" s="4" t="s">
        <v>118</v>
      </c>
      <c r="C79" s="4" t="s">
        <v>27</v>
      </c>
      <c r="D79" s="6" t="s">
        <v>23</v>
      </c>
      <c r="E79" s="7">
        <f>((17.8+15.8+36.7+19)*0.7)*0.04</f>
        <v>2.5004000000000004</v>
      </c>
    </row>
    <row r="80" spans="1:5">
      <c r="A80" s="3" t="s">
        <v>331</v>
      </c>
      <c r="B80" s="4" t="s">
        <v>119</v>
      </c>
      <c r="C80" s="4" t="s">
        <v>120</v>
      </c>
      <c r="D80" s="6" t="s">
        <v>15</v>
      </c>
      <c r="E80" s="7">
        <f>(17.8+15.8+36.7+19)*0.7</f>
        <v>62.510000000000005</v>
      </c>
    </row>
    <row r="81" spans="1:5" ht="30">
      <c r="A81" s="3" t="s">
        <v>332</v>
      </c>
      <c r="B81" s="4" t="s">
        <v>121</v>
      </c>
      <c r="C81" s="4" t="s">
        <v>122</v>
      </c>
      <c r="D81" s="6" t="s">
        <v>15</v>
      </c>
      <c r="E81" s="7">
        <f>(17.8+15.8+36.7+19)*0.7</f>
        <v>62.510000000000005</v>
      </c>
    </row>
    <row r="82" spans="1:5" ht="30">
      <c r="A82" s="3" t="s">
        <v>333</v>
      </c>
      <c r="B82" s="4" t="s">
        <v>123</v>
      </c>
      <c r="C82" s="4" t="s">
        <v>124</v>
      </c>
      <c r="D82" s="6" t="s">
        <v>15</v>
      </c>
      <c r="E82" s="7">
        <f>(17.8+15.8+36.7+19)*0.7</f>
        <v>62.510000000000005</v>
      </c>
    </row>
    <row r="83" spans="1:5" ht="45">
      <c r="A83" s="3" t="s">
        <v>334</v>
      </c>
      <c r="B83" s="4" t="s">
        <v>125</v>
      </c>
      <c r="C83" s="4" t="s">
        <v>126</v>
      </c>
      <c r="D83" s="6" t="s">
        <v>15</v>
      </c>
      <c r="E83" s="7">
        <f>(17.8+15.8+36.7+19)*0.7</f>
        <v>62.510000000000005</v>
      </c>
    </row>
    <row r="84" spans="1:5" ht="30">
      <c r="A84" s="3" t="s">
        <v>335</v>
      </c>
      <c r="B84" s="4" t="s">
        <v>127</v>
      </c>
      <c r="C84" s="4" t="s">
        <v>128</v>
      </c>
      <c r="D84" s="6" t="s">
        <v>17</v>
      </c>
      <c r="E84" s="7">
        <f>17.8+15.8+36.7+19</f>
        <v>89.300000000000011</v>
      </c>
    </row>
    <row r="85" spans="1:5">
      <c r="A85" s="5" t="s">
        <v>336</v>
      </c>
      <c r="B85" s="11" t="s">
        <v>417</v>
      </c>
      <c r="C85" s="13" t="s">
        <v>129</v>
      </c>
      <c r="D85" s="14"/>
      <c r="E85" s="15"/>
    </row>
    <row r="86" spans="1:5" ht="30">
      <c r="A86" s="3" t="s">
        <v>337</v>
      </c>
      <c r="B86" s="4" t="s">
        <v>130</v>
      </c>
      <c r="C86" s="4" t="s">
        <v>131</v>
      </c>
      <c r="D86" s="6" t="s">
        <v>15</v>
      </c>
      <c r="E86" s="8">
        <f>103.6*18.5</f>
        <v>1916.6</v>
      </c>
    </row>
    <row r="87" spans="1:5" ht="30">
      <c r="A87" s="3" t="s">
        <v>338</v>
      </c>
      <c r="B87" s="4" t="s">
        <v>130</v>
      </c>
      <c r="C87" s="4" t="s">
        <v>132</v>
      </c>
      <c r="D87" s="6" t="s">
        <v>15</v>
      </c>
      <c r="E87" s="8">
        <f>36.2*15.2</f>
        <v>550.24</v>
      </c>
    </row>
    <row r="88" spans="1:5" ht="45">
      <c r="A88" s="3" t="s">
        <v>339</v>
      </c>
      <c r="B88" s="4" t="s">
        <v>133</v>
      </c>
      <c r="C88" s="4" t="s">
        <v>134</v>
      </c>
      <c r="D88" s="6" t="s">
        <v>15</v>
      </c>
      <c r="E88" s="8">
        <f>103.6*18.5+36.2*15.2</f>
        <v>2466.84</v>
      </c>
    </row>
    <row r="89" spans="1:5" ht="30">
      <c r="A89" s="3" t="s">
        <v>340</v>
      </c>
      <c r="B89" s="4" t="s">
        <v>135</v>
      </c>
      <c r="C89" s="4" t="s">
        <v>136</v>
      </c>
      <c r="D89" s="6" t="s">
        <v>15</v>
      </c>
      <c r="E89" s="8">
        <f>(103.6*2+15.2*1)*0.35</f>
        <v>77.839999999999989</v>
      </c>
    </row>
    <row r="90" spans="1:5" ht="30">
      <c r="A90" s="3" t="s">
        <v>341</v>
      </c>
      <c r="B90" s="4" t="s">
        <v>137</v>
      </c>
      <c r="C90" s="4" t="s">
        <v>138</v>
      </c>
      <c r="D90" s="6" t="s">
        <v>15</v>
      </c>
      <c r="E90" s="8">
        <f>(103.6*2+15.2*1)*0.38</f>
        <v>84.511999999999986</v>
      </c>
    </row>
    <row r="91" spans="1:5" ht="30">
      <c r="A91" s="3" t="s">
        <v>342</v>
      </c>
      <c r="B91" s="4" t="s">
        <v>139</v>
      </c>
      <c r="C91" s="4" t="s">
        <v>140</v>
      </c>
      <c r="D91" s="6" t="s">
        <v>141</v>
      </c>
      <c r="E91" s="8">
        <f>(103.6*2+15.2*1)*0.06*0.12</f>
        <v>1.6012799999999996</v>
      </c>
    </row>
    <row r="92" spans="1:5" ht="30">
      <c r="A92" s="3" t="s">
        <v>343</v>
      </c>
      <c r="B92" s="4" t="s">
        <v>142</v>
      </c>
      <c r="C92" s="4" t="s">
        <v>143</v>
      </c>
      <c r="D92" s="6" t="s">
        <v>15</v>
      </c>
      <c r="E92" s="7">
        <f>(103.6*2+15.2*1)*0.55</f>
        <v>122.32</v>
      </c>
    </row>
    <row r="93" spans="1:5" ht="45">
      <c r="A93" s="3" t="s">
        <v>344</v>
      </c>
      <c r="B93" s="4" t="s">
        <v>137</v>
      </c>
      <c r="C93" s="4" t="s">
        <v>144</v>
      </c>
      <c r="D93" s="6" t="s">
        <v>15</v>
      </c>
      <c r="E93" s="7">
        <f>103.3*0.1*0.04</f>
        <v>0.41320000000000001</v>
      </c>
    </row>
    <row r="94" spans="1:5" ht="45">
      <c r="A94" s="3" t="s">
        <v>345</v>
      </c>
      <c r="B94" s="4" t="s">
        <v>139</v>
      </c>
      <c r="C94" s="4" t="s">
        <v>145</v>
      </c>
      <c r="D94" s="6" t="s">
        <v>141</v>
      </c>
      <c r="E94" s="7">
        <f>103.3*0.1*0.04</f>
        <v>0.41320000000000001</v>
      </c>
    </row>
    <row r="95" spans="1:5" ht="30">
      <c r="A95" s="3" t="s">
        <v>346</v>
      </c>
      <c r="B95" s="4" t="s">
        <v>146</v>
      </c>
      <c r="C95" s="4" t="s">
        <v>147</v>
      </c>
      <c r="D95" s="6" t="s">
        <v>15</v>
      </c>
      <c r="E95" s="7">
        <f>2.5*103.3</f>
        <v>258.25</v>
      </c>
    </row>
    <row r="96" spans="1:5" ht="30">
      <c r="A96" s="3" t="s">
        <v>347</v>
      </c>
      <c r="B96" s="4" t="s">
        <v>148</v>
      </c>
      <c r="C96" s="4" t="s">
        <v>149</v>
      </c>
      <c r="D96" s="6" t="s">
        <v>15</v>
      </c>
      <c r="E96" s="7">
        <f>2.5*103.3</f>
        <v>258.25</v>
      </c>
    </row>
    <row r="97" spans="1:5" ht="30">
      <c r="A97" s="3" t="s">
        <v>348</v>
      </c>
      <c r="B97" s="4" t="s">
        <v>150</v>
      </c>
      <c r="C97" s="4" t="s">
        <v>151</v>
      </c>
      <c r="D97" s="6" t="s">
        <v>15</v>
      </c>
      <c r="E97" s="7">
        <f>3*103.3</f>
        <v>309.89999999999998</v>
      </c>
    </row>
    <row r="98" spans="1:5" ht="45">
      <c r="A98" s="3" t="s">
        <v>349</v>
      </c>
      <c r="B98" s="4" t="s">
        <v>152</v>
      </c>
      <c r="C98" s="4" t="s">
        <v>153</v>
      </c>
      <c r="D98" s="6" t="s">
        <v>15</v>
      </c>
      <c r="E98" s="7">
        <f>103.3*0.3</f>
        <v>30.99</v>
      </c>
    </row>
    <row r="99" spans="1:5" ht="30">
      <c r="A99" s="3" t="s">
        <v>350</v>
      </c>
      <c r="B99" s="4" t="s">
        <v>154</v>
      </c>
      <c r="C99" s="4" t="s">
        <v>155</v>
      </c>
      <c r="D99" s="6" t="s">
        <v>17</v>
      </c>
      <c r="E99" s="7">
        <v>5.7</v>
      </c>
    </row>
    <row r="100" spans="1:5" ht="30">
      <c r="A100" s="3" t="s">
        <v>351</v>
      </c>
      <c r="B100" s="4" t="s">
        <v>156</v>
      </c>
      <c r="C100" s="4" t="s">
        <v>157</v>
      </c>
      <c r="D100" s="6" t="s">
        <v>158</v>
      </c>
      <c r="E100" s="7">
        <v>47</v>
      </c>
    </row>
    <row r="101" spans="1:5">
      <c r="A101" s="5" t="s">
        <v>352</v>
      </c>
      <c r="B101" s="11" t="s">
        <v>418</v>
      </c>
      <c r="C101" s="13" t="s">
        <v>159</v>
      </c>
      <c r="D101" s="14"/>
      <c r="E101" s="15"/>
    </row>
    <row r="102" spans="1:5" ht="30">
      <c r="A102" s="3" t="s">
        <v>353</v>
      </c>
      <c r="B102" s="4" t="s">
        <v>160</v>
      </c>
      <c r="C102" s="4" t="s">
        <v>161</v>
      </c>
      <c r="D102" s="6" t="s">
        <v>23</v>
      </c>
      <c r="E102" s="7">
        <v>1.2</v>
      </c>
    </row>
    <row r="103" spans="1:5" ht="45">
      <c r="A103" s="3" t="s">
        <v>354</v>
      </c>
      <c r="B103" s="4" t="s">
        <v>162</v>
      </c>
      <c r="C103" s="4" t="s">
        <v>163</v>
      </c>
      <c r="D103" s="6" t="s">
        <v>15</v>
      </c>
      <c r="E103" s="7">
        <f>((0.7*2+0.4*2)*4+0.4*2+0.9*2+0.5*4+0.4*4)*0.6+(2.2+1.5)*2*1</f>
        <v>16.399999999999999</v>
      </c>
    </row>
    <row r="104" spans="1:5" ht="30">
      <c r="A104" s="3" t="s">
        <v>355</v>
      </c>
      <c r="B104" s="4" t="s">
        <v>164</v>
      </c>
      <c r="C104" s="4" t="s">
        <v>165</v>
      </c>
      <c r="D104" s="6" t="s">
        <v>15</v>
      </c>
      <c r="E104" s="7">
        <f>0.8*0.5*4+0.6*0.5*2+1*0.5+2.2*1.5</f>
        <v>6</v>
      </c>
    </row>
    <row r="105" spans="1:5" ht="30">
      <c r="A105" s="3" t="s">
        <v>356</v>
      </c>
      <c r="B105" s="4" t="s">
        <v>166</v>
      </c>
      <c r="C105" s="4" t="s">
        <v>167</v>
      </c>
      <c r="D105" s="6" t="s">
        <v>15</v>
      </c>
      <c r="E105" s="7">
        <f>((0.8*2*0.5*2)*4+(0.6*2+0.5*2)*2+1*2+0.5*2+2.2*2+1.5*2)*0.2</f>
        <v>4.2400000000000011</v>
      </c>
    </row>
    <row r="106" spans="1:5" ht="30">
      <c r="A106" s="3" t="s">
        <v>357</v>
      </c>
      <c r="B106" s="4" t="s">
        <v>166</v>
      </c>
      <c r="C106" s="4" t="s">
        <v>168</v>
      </c>
      <c r="D106" s="6" t="s">
        <v>15</v>
      </c>
      <c r="E106" s="7">
        <f>((0.8*2*0.5*2)*4+(0.6*2+0.5*2)*2+1*2+0.5*2+2.2*2+1.5*2)*0.1</f>
        <v>2.1200000000000006</v>
      </c>
    </row>
    <row r="107" spans="1:5" ht="30">
      <c r="A107" s="3" t="s">
        <v>358</v>
      </c>
      <c r="B107" s="4" t="s">
        <v>156</v>
      </c>
      <c r="C107" s="4" t="s">
        <v>169</v>
      </c>
      <c r="D107" s="6" t="s">
        <v>158</v>
      </c>
      <c r="E107" s="7">
        <v>26</v>
      </c>
    </row>
    <row r="108" spans="1:5">
      <c r="A108" s="5" t="s">
        <v>359</v>
      </c>
      <c r="B108" s="11" t="s">
        <v>419</v>
      </c>
      <c r="C108" s="13" t="s">
        <v>170</v>
      </c>
      <c r="D108" s="14"/>
      <c r="E108" s="15"/>
    </row>
    <row r="109" spans="1:5" ht="30">
      <c r="A109" s="3" t="s">
        <v>360</v>
      </c>
      <c r="B109" s="4" t="s">
        <v>171</v>
      </c>
      <c r="C109" s="4" t="s">
        <v>172</v>
      </c>
      <c r="D109" s="6" t="s">
        <v>15</v>
      </c>
      <c r="E109" s="8">
        <f>(18.8+103.3+36.9*2+15.7*2+103.8)*0.25</f>
        <v>82.774999999999991</v>
      </c>
    </row>
    <row r="110" spans="1:5" ht="30">
      <c r="A110" s="3" t="s">
        <v>361</v>
      </c>
      <c r="B110" s="4" t="s">
        <v>173</v>
      </c>
      <c r="C110" s="4" t="s">
        <v>174</v>
      </c>
      <c r="D110" s="6" t="s">
        <v>17</v>
      </c>
      <c r="E110" s="7">
        <f>5.12*5+4.8*3+6.4*5+3.25*5</f>
        <v>88.25</v>
      </c>
    </row>
    <row r="111" spans="1:5" ht="30">
      <c r="A111" s="3" t="s">
        <v>362</v>
      </c>
      <c r="B111" s="4" t="s">
        <v>175</v>
      </c>
      <c r="C111" s="4" t="s">
        <v>176</v>
      </c>
      <c r="D111" s="6" t="s">
        <v>17</v>
      </c>
      <c r="E111" s="7">
        <f>103.6*3+36.7</f>
        <v>347.49999999999994</v>
      </c>
    </row>
    <row r="112" spans="1:5" ht="30">
      <c r="A112" s="3" t="s">
        <v>363</v>
      </c>
      <c r="B112" s="4" t="s">
        <v>171</v>
      </c>
      <c r="C112" s="4" t="s">
        <v>177</v>
      </c>
      <c r="D112" s="6" t="s">
        <v>15</v>
      </c>
      <c r="E112" s="7">
        <f>(1.3*2+1.7*11)*0.3</f>
        <v>6.39</v>
      </c>
    </row>
    <row r="113" spans="1:5" ht="30">
      <c r="A113" s="3" t="s">
        <v>364</v>
      </c>
      <c r="B113" s="4" t="s">
        <v>178</v>
      </c>
      <c r="C113" s="4" t="s">
        <v>179</v>
      </c>
      <c r="D113" s="6" t="s">
        <v>50</v>
      </c>
      <c r="E113" s="7">
        <v>13</v>
      </c>
    </row>
    <row r="114" spans="1:5" ht="30">
      <c r="A114" s="3" t="s">
        <v>365</v>
      </c>
      <c r="B114" s="4" t="s">
        <v>152</v>
      </c>
      <c r="C114" s="4" t="s">
        <v>180</v>
      </c>
      <c r="D114" s="6" t="s">
        <v>15</v>
      </c>
      <c r="E114" s="7">
        <f>(18.8+103.3+36.9*2+15.7*2+103.8)*0.45</f>
        <v>148.99499999999998</v>
      </c>
    </row>
    <row r="115" spans="1:5" ht="30">
      <c r="A115" s="3" t="s">
        <v>366</v>
      </c>
      <c r="B115" s="4" t="s">
        <v>181</v>
      </c>
      <c r="C115" s="4" t="s">
        <v>182</v>
      </c>
      <c r="D115" s="6" t="s">
        <v>17</v>
      </c>
      <c r="E115" s="7">
        <f>5.12*5+4.8*3+6.4*5+3.25*5</f>
        <v>88.25</v>
      </c>
    </row>
    <row r="116" spans="1:5" ht="30">
      <c r="A116" s="3" t="s">
        <v>367</v>
      </c>
      <c r="B116" s="4" t="s">
        <v>183</v>
      </c>
      <c r="C116" s="4" t="s">
        <v>184</v>
      </c>
      <c r="D116" s="6" t="s">
        <v>17</v>
      </c>
      <c r="E116" s="7">
        <f>103.6*3+36.7</f>
        <v>347.49999999999994</v>
      </c>
    </row>
    <row r="117" spans="1:5" ht="30">
      <c r="A117" s="3" t="s">
        <v>368</v>
      </c>
      <c r="B117" s="4" t="s">
        <v>185</v>
      </c>
      <c r="C117" s="4" t="s">
        <v>186</v>
      </c>
      <c r="D117" s="6" t="s">
        <v>15</v>
      </c>
      <c r="E117" s="7">
        <f>(1.3*2+1.7*11+54.2+48.2+5.9+5.6+14.3)*0.45</f>
        <v>67.275000000000006</v>
      </c>
    </row>
    <row r="118" spans="1:5" ht="30">
      <c r="A118" s="3" t="s">
        <v>369</v>
      </c>
      <c r="B118" s="4" t="s">
        <v>187</v>
      </c>
      <c r="C118" s="4" t="s">
        <v>188</v>
      </c>
      <c r="D118" s="6" t="s">
        <v>50</v>
      </c>
      <c r="E118" s="7">
        <v>13</v>
      </c>
    </row>
    <row r="119" spans="1:5">
      <c r="A119" s="5" t="s">
        <v>370</v>
      </c>
      <c r="B119" s="11" t="s">
        <v>416</v>
      </c>
      <c r="C119" s="13" t="s">
        <v>189</v>
      </c>
      <c r="D119" s="14"/>
      <c r="E119" s="15"/>
    </row>
    <row r="120" spans="1:5" ht="30">
      <c r="A120" s="3" t="s">
        <v>371</v>
      </c>
      <c r="B120" s="4" t="s">
        <v>190</v>
      </c>
      <c r="C120" s="4" t="s">
        <v>191</v>
      </c>
      <c r="D120" s="6" t="s">
        <v>17</v>
      </c>
      <c r="E120" s="7">
        <f>2.6+4+1.25</f>
        <v>7.85</v>
      </c>
    </row>
    <row r="121" spans="1:5" ht="30">
      <c r="A121" s="3" t="s">
        <v>372</v>
      </c>
      <c r="B121" s="4" t="s">
        <v>192</v>
      </c>
      <c r="C121" s="4" t="s">
        <v>193</v>
      </c>
      <c r="D121" s="6" t="s">
        <v>194</v>
      </c>
      <c r="E121" s="7">
        <f>0.094+0.06</f>
        <v>0.154</v>
      </c>
    </row>
    <row r="122" spans="1:5" ht="30">
      <c r="A122" s="3" t="s">
        <v>373</v>
      </c>
      <c r="B122" s="4" t="s">
        <v>192</v>
      </c>
      <c r="C122" s="4" t="s">
        <v>193</v>
      </c>
      <c r="D122" s="6" t="s">
        <v>194</v>
      </c>
      <c r="E122" s="7">
        <f>0.019+0.014</f>
        <v>3.3000000000000002E-2</v>
      </c>
    </row>
    <row r="123" spans="1:5" ht="30">
      <c r="A123" s="3" t="s">
        <v>374</v>
      </c>
      <c r="B123" s="4" t="s">
        <v>195</v>
      </c>
      <c r="C123" s="4" t="s">
        <v>196</v>
      </c>
      <c r="D123" s="6" t="s">
        <v>23</v>
      </c>
      <c r="E123" s="7">
        <f>(1.25*0.3*0.3)*2</f>
        <v>0.22499999999999998</v>
      </c>
    </row>
    <row r="124" spans="1:5" ht="30">
      <c r="A124" s="3" t="s">
        <v>375</v>
      </c>
      <c r="B124" s="4" t="s">
        <v>197</v>
      </c>
      <c r="C124" s="4" t="s">
        <v>198</v>
      </c>
      <c r="D124" s="6" t="s">
        <v>23</v>
      </c>
      <c r="E124" s="9">
        <f>(0.25*0.25*1.65*2)+(0.25*0.25*1.6*1)</f>
        <v>0.30625000000000002</v>
      </c>
    </row>
    <row r="125" spans="1:5" ht="30">
      <c r="A125" s="3" t="s">
        <v>376</v>
      </c>
      <c r="B125" s="4" t="s">
        <v>199</v>
      </c>
      <c r="C125" s="4" t="s">
        <v>200</v>
      </c>
      <c r="D125" s="6" t="s">
        <v>23</v>
      </c>
      <c r="E125" s="9">
        <f>0.25*0.25*1.45*3</f>
        <v>0.27187499999999998</v>
      </c>
    </row>
    <row r="126" spans="1:5" ht="30">
      <c r="A126" s="3" t="s">
        <v>377</v>
      </c>
      <c r="B126" s="4" t="s">
        <v>101</v>
      </c>
      <c r="C126" s="4" t="s">
        <v>201</v>
      </c>
      <c r="D126" s="6" t="s">
        <v>15</v>
      </c>
      <c r="E126" s="7">
        <f>(0.25*0.8*4)*2+(0.25*0.8*4)</f>
        <v>2.4000000000000004</v>
      </c>
    </row>
    <row r="127" spans="1:5" ht="30">
      <c r="A127" s="3" t="s">
        <v>378</v>
      </c>
      <c r="B127" s="4" t="s">
        <v>202</v>
      </c>
      <c r="C127" s="4" t="s">
        <v>203</v>
      </c>
      <c r="D127" s="6" t="s">
        <v>15</v>
      </c>
      <c r="E127" s="7">
        <f>1.25*4+1.25*2.92</f>
        <v>8.65</v>
      </c>
    </row>
    <row r="128" spans="1:5" ht="30">
      <c r="A128" s="3" t="s">
        <v>379</v>
      </c>
      <c r="B128" s="4" t="s">
        <v>204</v>
      </c>
      <c r="C128" s="4" t="s">
        <v>205</v>
      </c>
      <c r="D128" s="6" t="s">
        <v>15</v>
      </c>
      <c r="E128" s="7">
        <f>1.25*4+1.25*2.92</f>
        <v>8.65</v>
      </c>
    </row>
    <row r="129" spans="1:5" ht="45">
      <c r="A129" s="3" t="s">
        <v>380</v>
      </c>
      <c r="B129" s="4" t="s">
        <v>206</v>
      </c>
      <c r="C129" s="4" t="s">
        <v>207</v>
      </c>
      <c r="D129" s="6" t="s">
        <v>15</v>
      </c>
      <c r="E129" s="7">
        <f>1.25*4+1.25*2.92+(1.25*0.14*16)</f>
        <v>11.450000000000001</v>
      </c>
    </row>
    <row r="130" spans="1:5" ht="30">
      <c r="A130" s="3" t="s">
        <v>381</v>
      </c>
      <c r="B130" s="4" t="s">
        <v>208</v>
      </c>
      <c r="C130" s="4" t="s">
        <v>209</v>
      </c>
      <c r="D130" s="6" t="s">
        <v>15</v>
      </c>
      <c r="E130" s="7">
        <f>1.25*4+1.25*2.92+(1.25*0.14*16)+1.5</f>
        <v>12.950000000000001</v>
      </c>
    </row>
    <row r="131" spans="1:5" ht="30">
      <c r="A131" s="3" t="s">
        <v>382</v>
      </c>
      <c r="B131" s="4" t="s">
        <v>111</v>
      </c>
      <c r="C131" s="4" t="s">
        <v>210</v>
      </c>
      <c r="D131" s="6" t="s">
        <v>15</v>
      </c>
      <c r="E131" s="7">
        <f>0.25*1.6*4*3+2</f>
        <v>6.8000000000000007</v>
      </c>
    </row>
    <row r="132" spans="1:5">
      <c r="A132" s="5" t="s">
        <v>383</v>
      </c>
      <c r="B132" s="11" t="s">
        <v>420</v>
      </c>
      <c r="C132" s="13" t="s">
        <v>211</v>
      </c>
      <c r="D132" s="14"/>
      <c r="E132" s="15"/>
    </row>
    <row r="133" spans="1:5" ht="30">
      <c r="A133" s="3" t="s">
        <v>384</v>
      </c>
      <c r="B133" s="4" t="s">
        <v>212</v>
      </c>
      <c r="C133" s="4" t="s">
        <v>213</v>
      </c>
      <c r="D133" s="6" t="s">
        <v>23</v>
      </c>
      <c r="E133" s="7">
        <f>0.6*2.4*0.15*2+0.15*2.4*0.15*2</f>
        <v>0.54</v>
      </c>
    </row>
    <row r="134" spans="1:5" ht="30">
      <c r="A134" s="3" t="s">
        <v>385</v>
      </c>
      <c r="B134" s="4" t="s">
        <v>214</v>
      </c>
      <c r="C134" s="4" t="s">
        <v>215</v>
      </c>
      <c r="D134" s="6" t="s">
        <v>15</v>
      </c>
      <c r="E134" s="7">
        <f>0.15*2.4*2</f>
        <v>0.72</v>
      </c>
    </row>
    <row r="135" spans="1:5" ht="30">
      <c r="A135" s="3" t="s">
        <v>386</v>
      </c>
      <c r="B135" s="4" t="s">
        <v>216</v>
      </c>
      <c r="C135" s="4" t="s">
        <v>217</v>
      </c>
      <c r="D135" s="6" t="s">
        <v>15</v>
      </c>
      <c r="E135" s="7">
        <f>0.15*2.4*2</f>
        <v>0.72</v>
      </c>
    </row>
    <row r="136" spans="1:5" ht="30">
      <c r="A136" s="3" t="s">
        <v>387</v>
      </c>
      <c r="B136" s="4" t="s">
        <v>218</v>
      </c>
      <c r="C136" s="4" t="s">
        <v>219</v>
      </c>
      <c r="D136" s="6" t="s">
        <v>15</v>
      </c>
      <c r="E136" s="8">
        <f>1.6*2.1+1.15*2.1+2.4*2.4</f>
        <v>11.535</v>
      </c>
    </row>
    <row r="137" spans="1:5" ht="45">
      <c r="A137" s="3" t="s">
        <v>388</v>
      </c>
      <c r="B137" s="4" t="s">
        <v>218</v>
      </c>
      <c r="C137" s="4" t="s">
        <v>220</v>
      </c>
      <c r="D137" s="6" t="s">
        <v>15</v>
      </c>
      <c r="E137" s="8">
        <f>1.6*2.1+1.05*2.25</f>
        <v>5.7225000000000001</v>
      </c>
    </row>
    <row r="138" spans="1:5" ht="30">
      <c r="A138" s="3" t="s">
        <v>389</v>
      </c>
      <c r="B138" s="4" t="s">
        <v>218</v>
      </c>
      <c r="C138" s="4" t="s">
        <v>221</v>
      </c>
      <c r="D138" s="6" t="s">
        <v>15</v>
      </c>
      <c r="E138" s="7">
        <f>2.4*2.4*5</f>
        <v>28.799999999999997</v>
      </c>
    </row>
    <row r="139" spans="1:5" ht="30">
      <c r="A139" s="3" t="s">
        <v>390</v>
      </c>
      <c r="B139" s="4" t="s">
        <v>218</v>
      </c>
      <c r="C139" s="4" t="s">
        <v>222</v>
      </c>
      <c r="D139" s="6" t="s">
        <v>15</v>
      </c>
      <c r="E139" s="7">
        <f>3.1*2.4*2</f>
        <v>14.879999999999999</v>
      </c>
    </row>
    <row r="140" spans="1:5" ht="30">
      <c r="A140" s="3" t="s">
        <v>391</v>
      </c>
      <c r="B140" s="4" t="s">
        <v>223</v>
      </c>
      <c r="C140" s="4" t="s">
        <v>421</v>
      </c>
      <c r="D140" s="6" t="s">
        <v>15</v>
      </c>
      <c r="E140" s="7">
        <f>59.46+52.86+6.27+6.16</f>
        <v>124.74999999999999</v>
      </c>
    </row>
    <row r="141" spans="1:5" ht="30">
      <c r="A141" s="3" t="s">
        <v>392</v>
      </c>
      <c r="B141" s="4" t="s">
        <v>223</v>
      </c>
      <c r="C141" s="4" t="s">
        <v>224</v>
      </c>
      <c r="D141" s="6" t="s">
        <v>15</v>
      </c>
      <c r="E141" s="7">
        <f>2.53+19.4</f>
        <v>21.93</v>
      </c>
    </row>
    <row r="142" spans="1:5" ht="30">
      <c r="A142" s="3" t="s">
        <v>393</v>
      </c>
      <c r="B142" s="4" t="s">
        <v>225</v>
      </c>
      <c r="C142" s="4" t="s">
        <v>226</v>
      </c>
      <c r="D142" s="6" t="s">
        <v>15</v>
      </c>
      <c r="E142" s="7">
        <f>4.2+0.72</f>
        <v>4.92</v>
      </c>
    </row>
    <row r="143" spans="1:5" ht="30">
      <c r="A143" s="3" t="s">
        <v>394</v>
      </c>
      <c r="B143" s="4" t="s">
        <v>227</v>
      </c>
      <c r="C143" s="4" t="s">
        <v>228</v>
      </c>
      <c r="D143" s="6" t="s">
        <v>15</v>
      </c>
      <c r="E143" s="7">
        <f>4.2+0.72</f>
        <v>4.92</v>
      </c>
    </row>
    <row r="144" spans="1:5" ht="30">
      <c r="A144" s="3" t="s">
        <v>395</v>
      </c>
      <c r="B144" s="4" t="s">
        <v>156</v>
      </c>
      <c r="C144" s="4" t="s">
        <v>229</v>
      </c>
      <c r="D144" s="6" t="s">
        <v>158</v>
      </c>
      <c r="E144" s="7">
        <f>38-20</f>
        <v>18</v>
      </c>
    </row>
    <row r="145" spans="1:5" ht="45">
      <c r="A145" s="3" t="s">
        <v>396</v>
      </c>
      <c r="B145" s="4" t="s">
        <v>230</v>
      </c>
      <c r="C145" s="4" t="s">
        <v>231</v>
      </c>
      <c r="D145" s="6" t="s">
        <v>50</v>
      </c>
      <c r="E145" s="7">
        <v>13</v>
      </c>
    </row>
    <row r="146" spans="1:5" ht="30">
      <c r="A146" s="3" t="s">
        <v>397</v>
      </c>
      <c r="B146" s="4" t="s">
        <v>156</v>
      </c>
      <c r="C146" s="4" t="s">
        <v>232</v>
      </c>
      <c r="D146" s="6" t="s">
        <v>158</v>
      </c>
      <c r="E146" s="7">
        <v>2</v>
      </c>
    </row>
    <row r="147" spans="1:5" ht="45">
      <c r="A147" s="3" t="s">
        <v>398</v>
      </c>
      <c r="B147" s="4" t="s">
        <v>233</v>
      </c>
      <c r="C147" s="4" t="s">
        <v>234</v>
      </c>
      <c r="D147" s="6" t="s">
        <v>50</v>
      </c>
      <c r="E147" s="7">
        <v>1</v>
      </c>
    </row>
    <row r="148" spans="1:5" ht="30">
      <c r="A148" s="3" t="s">
        <v>399</v>
      </c>
      <c r="B148" s="4" t="s">
        <v>235</v>
      </c>
      <c r="C148" s="4" t="s">
        <v>236</v>
      </c>
      <c r="D148" s="6" t="s">
        <v>15</v>
      </c>
      <c r="E148" s="7">
        <f>1.2*(102.6+5.9+1.7*11+1.2)</f>
        <v>154.08000000000001</v>
      </c>
    </row>
    <row r="149" spans="1:5" ht="30">
      <c r="A149" s="3" t="s">
        <v>400</v>
      </c>
      <c r="B149" s="4" t="s">
        <v>237</v>
      </c>
      <c r="C149" s="4" t="s">
        <v>238</v>
      </c>
      <c r="D149" s="6" t="s">
        <v>50</v>
      </c>
      <c r="E149" s="7">
        <v>1</v>
      </c>
    </row>
    <row r="150" spans="1:5" ht="30">
      <c r="A150" s="3" t="s">
        <v>401</v>
      </c>
      <c r="B150" s="4" t="s">
        <v>237</v>
      </c>
      <c r="C150" s="4" t="s">
        <v>239</v>
      </c>
      <c r="D150" s="6" t="s">
        <v>50</v>
      </c>
      <c r="E150" s="7">
        <v>1</v>
      </c>
    </row>
    <row r="151" spans="1:5" ht="30">
      <c r="A151" s="3" t="s">
        <v>402</v>
      </c>
      <c r="B151" s="4" t="s">
        <v>240</v>
      </c>
      <c r="C151" s="4" t="s">
        <v>241</v>
      </c>
      <c r="D151" s="6" t="s">
        <v>15</v>
      </c>
      <c r="E151" s="7">
        <f>1.6*1.1*2+1*1*2</f>
        <v>5.5200000000000005</v>
      </c>
    </row>
    <row r="152" spans="1:5" ht="30">
      <c r="A152" s="3" t="s">
        <v>403</v>
      </c>
      <c r="B152" s="4" t="s">
        <v>242</v>
      </c>
      <c r="C152" s="4" t="s">
        <v>243</v>
      </c>
      <c r="D152" s="6" t="s">
        <v>17</v>
      </c>
      <c r="E152" s="7">
        <f>6.6+5.5</f>
        <v>12.1</v>
      </c>
    </row>
    <row r="153" spans="1:5">
      <c r="A153" s="5" t="s">
        <v>404</v>
      </c>
      <c r="B153" s="11" t="s">
        <v>415</v>
      </c>
      <c r="C153" s="13" t="s">
        <v>244</v>
      </c>
      <c r="D153" s="14"/>
      <c r="E153" s="15"/>
    </row>
    <row r="154" spans="1:5" ht="45">
      <c r="A154" s="3" t="s">
        <v>405</v>
      </c>
      <c r="B154" s="4" t="s">
        <v>245</v>
      </c>
      <c r="C154" s="4" t="s">
        <v>246</v>
      </c>
      <c r="D154" s="6" t="s">
        <v>17</v>
      </c>
      <c r="E154" s="7">
        <v>115</v>
      </c>
    </row>
    <row r="155" spans="1:5" ht="30">
      <c r="A155" s="3" t="s">
        <v>406</v>
      </c>
      <c r="B155" s="4" t="s">
        <v>247</v>
      </c>
      <c r="C155" s="4" t="s">
        <v>248</v>
      </c>
      <c r="D155" s="6" t="s">
        <v>17</v>
      </c>
      <c r="E155" s="7">
        <v>115</v>
      </c>
    </row>
    <row r="156" spans="1:5" ht="45">
      <c r="A156" s="3" t="s">
        <v>407</v>
      </c>
      <c r="B156" s="4" t="s">
        <v>249</v>
      </c>
      <c r="C156" s="4" t="s">
        <v>250</v>
      </c>
      <c r="D156" s="6" t="s">
        <v>17</v>
      </c>
      <c r="E156" s="7">
        <v>115</v>
      </c>
    </row>
    <row r="157" spans="1:5" ht="30">
      <c r="A157" s="3" t="s">
        <v>408</v>
      </c>
      <c r="B157" s="4" t="s">
        <v>251</v>
      </c>
      <c r="C157" s="4" t="s">
        <v>252</v>
      </c>
      <c r="D157" s="6" t="s">
        <v>17</v>
      </c>
      <c r="E157" s="7">
        <v>115</v>
      </c>
    </row>
    <row r="158" spans="1:5">
      <c r="A158" s="3" t="s">
        <v>409</v>
      </c>
      <c r="B158" s="4" t="s">
        <v>253</v>
      </c>
      <c r="C158" s="4" t="s">
        <v>254</v>
      </c>
      <c r="D158" s="6" t="s">
        <v>50</v>
      </c>
      <c r="E158" s="7">
        <v>13</v>
      </c>
    </row>
    <row r="159" spans="1:5" ht="30">
      <c r="A159" s="3" t="s">
        <v>410</v>
      </c>
      <c r="B159" s="4" t="s">
        <v>255</v>
      </c>
      <c r="C159" s="4" t="s">
        <v>256</v>
      </c>
      <c r="D159" s="6" t="s">
        <v>50</v>
      </c>
      <c r="E159" s="7">
        <v>1</v>
      </c>
    </row>
  </sheetData>
  <mergeCells count="14">
    <mergeCell ref="C108:E108"/>
    <mergeCell ref="C119:E119"/>
    <mergeCell ref="C132:E132"/>
    <mergeCell ref="C153:E153"/>
    <mergeCell ref="C101:E101"/>
    <mergeCell ref="D1:E1"/>
    <mergeCell ref="A2:E2"/>
    <mergeCell ref="A3:E3"/>
    <mergeCell ref="C6:E6"/>
    <mergeCell ref="C21:E21"/>
    <mergeCell ref="C63:E63"/>
    <mergeCell ref="C40:E40"/>
    <mergeCell ref="C76:E76"/>
    <mergeCell ref="C85:E85"/>
  </mergeCells>
  <phoneticPr fontId="3" type="noConversion"/>
  <pageMargins left="0.23622047244094491" right="0.23622047244094491" top="1.5748031496062993" bottom="0.74803149606299213" header="0.31496062992125984" footer="0.31496062992125984"/>
  <pageSetup paperSize="9" fitToHeight="0" orientation="portrait" r:id="rId1"/>
  <headerFooter>
    <oddHeader>&amp;L&amp;G&amp;C&amp;G&amp;R&amp;G</oddHeader>
    <oddFooter>&amp;R&amp;P</oddFooter>
    <firstHeader>&amp;L&amp;G&amp;R&amp;G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Zielonka termomodernizaca 7_06</vt:lpstr>
      <vt:lpstr>'Zielonka termomodernizaca 7_06'!Obszar_wydruku</vt:lpstr>
      <vt:lpstr>'Zielonka termomodernizaca 7_06'!Tytuły_wydruku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Zenon Wąsak</dc:creator>
  <cp:lastModifiedBy>kjakubiak</cp:lastModifiedBy>
  <cp:lastPrinted>2017-08-11T09:19:13Z</cp:lastPrinted>
  <dcterms:created xsi:type="dcterms:W3CDTF">2017-06-07T12:43:07Z</dcterms:created>
  <dcterms:modified xsi:type="dcterms:W3CDTF">2017-08-11T11:40:34Z</dcterms:modified>
</cp:coreProperties>
</file>